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D:\Documents\JOMMA\BSK\2021_05\Gym. Ivana Horvátha, Ivana Horvátha 14\"/>
    </mc:Choice>
  </mc:AlternateContent>
  <bookViews>
    <workbookView xWindow="0" yWindow="0" windowWidth="0" windowHeight="0" firstSheet="1" activeTab="1"/>
  </bookViews>
  <sheets>
    <sheet name="Rekapitulácia stavby" sheetId="1" state="veryHidden" r:id="rId1"/>
    <sheet name="BSK_2021_05 - Oprava prep..." sheetId="2" r:id="rId2"/>
  </sheets>
  <definedNames>
    <definedName name="_xlnm.Print_Area" localSheetId="0">'Rekapitulácia stavby'!$D$4:$AO$76,'Rekapitulácia stavby'!$C$82:$AQ$96</definedName>
    <definedName name="_xlnm.Print_Titles" localSheetId="0">'Rekapitulácia stavby'!$92:$92</definedName>
    <definedName name="_xlnm._FilterDatabase" localSheetId="1" hidden="1">'BSK_2021_05 - Oprava prep...'!$C$117:$K$154</definedName>
    <definedName name="_xlnm.Print_Area" localSheetId="1">'BSK_2021_05 - Oprava prep...'!$C$4:$J$76,'BSK_2021_05 - Oprava prep...'!$C$107:$J$154</definedName>
    <definedName name="_xlnm.Print_Titles" localSheetId="1">'BSK_2021_05 - Oprava prep...'!$117:$117</definedName>
  </definedNames>
  <calcPr/>
</workbook>
</file>

<file path=xl/calcChain.xml><?xml version="1.0" encoding="utf-8"?>
<calcChain xmlns="http://schemas.openxmlformats.org/spreadsheetml/2006/main">
  <c i="2" l="1" r="J35"/>
  <c r="J34"/>
  <c i="1" r="AY95"/>
  <c i="2" r="J33"/>
  <c i="1" r="AX95"/>
  <c i="2"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6"/>
  <c r="BH136"/>
  <c r="BG136"/>
  <c r="BE136"/>
  <c r="T136"/>
  <c r="R136"/>
  <c r="P136"/>
  <c r="BI135"/>
  <c r="BH135"/>
  <c r="BG135"/>
  <c r="BE135"/>
  <c r="T135"/>
  <c r="R135"/>
  <c r="P135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1"/>
  <c r="BH121"/>
  <c r="BG121"/>
  <c r="BE121"/>
  <c r="T121"/>
  <c r="R121"/>
  <c r="P121"/>
  <c r="J115"/>
  <c r="F114"/>
  <c r="F112"/>
  <c r="E110"/>
  <c r="J90"/>
  <c r="F89"/>
  <c r="F87"/>
  <c r="E85"/>
  <c r="J19"/>
  <c r="E19"/>
  <c r="J114"/>
  <c r="J18"/>
  <c r="J16"/>
  <c r="E16"/>
  <c r="F90"/>
  <c r="J15"/>
  <c r="J10"/>
  <c r="J87"/>
  <c i="1" r="L90"/>
  <c r="AM90"/>
  <c r="AM89"/>
  <c r="L89"/>
  <c r="AM87"/>
  <c r="L87"/>
  <c r="L85"/>
  <c r="L84"/>
  <c i="2" r="J154"/>
  <c r="BK153"/>
  <c r="J153"/>
  <c r="BK152"/>
  <c r="BK151"/>
  <c r="BK149"/>
  <c r="BK148"/>
  <c r="BK144"/>
  <c r="J142"/>
  <c r="BK140"/>
  <c r="J129"/>
  <c r="BK128"/>
  <c r="BK127"/>
  <c r="J121"/>
  <c r="BK154"/>
  <c r="J152"/>
  <c r="BK147"/>
  <c r="BK146"/>
  <c r="J141"/>
  <c r="BK139"/>
  <c r="J138"/>
  <c r="BK136"/>
  <c r="J135"/>
  <c r="J128"/>
  <c r="BK126"/>
  <c r="J151"/>
  <c r="J147"/>
  <c r="BK145"/>
  <c r="BK142"/>
  <c r="BK138"/>
  <c r="BK129"/>
  <c r="J146"/>
  <c r="J145"/>
  <c r="J144"/>
  <c r="BK141"/>
  <c r="J140"/>
  <c r="J139"/>
  <c r="J136"/>
  <c r="BK135"/>
  <c r="J126"/>
  <c r="BK121"/>
  <c i="1" r="AS94"/>
  <c i="2" r="J127"/>
  <c r="J149"/>
  <c r="J148"/>
  <c l="1" r="P143"/>
  <c r="BK120"/>
  <c r="J120"/>
  <c r="J96"/>
  <c r="P120"/>
  <c r="R120"/>
  <c r="T120"/>
  <c r="BK134"/>
  <c r="J134"/>
  <c r="J97"/>
  <c r="P134"/>
  <c r="R134"/>
  <c r="T134"/>
  <c r="BK137"/>
  <c r="J137"/>
  <c r="J98"/>
  <c r="P137"/>
  <c r="R137"/>
  <c r="T137"/>
  <c r="BK143"/>
  <c r="J143"/>
  <c r="J99"/>
  <c r="R143"/>
  <c r="T143"/>
  <c r="BK150"/>
  <c r="J150"/>
  <c r="J100"/>
  <c r="P150"/>
  <c r="R150"/>
  <c r="T150"/>
  <c r="BF147"/>
  <c r="J89"/>
  <c r="BF138"/>
  <c r="BF139"/>
  <c r="J112"/>
  <c r="BF121"/>
  <c r="BF126"/>
  <c r="BF128"/>
  <c r="BF129"/>
  <c r="BF141"/>
  <c r="BF146"/>
  <c r="F115"/>
  <c r="BF127"/>
  <c r="BF135"/>
  <c r="BF136"/>
  <c r="BF140"/>
  <c r="BF144"/>
  <c r="BF148"/>
  <c r="BF149"/>
  <c r="BF151"/>
  <c r="BF153"/>
  <c r="BF142"/>
  <c r="BF145"/>
  <c r="BF152"/>
  <c r="BF154"/>
  <c r="J31"/>
  <c i="1" r="AV95"/>
  <c i="2" r="F34"/>
  <c i="1" r="BC95"/>
  <c r="BC94"/>
  <c r="AY94"/>
  <c i="2" r="F35"/>
  <c i="1" r="BD95"/>
  <c r="BD94"/>
  <c r="W33"/>
  <c i="2" r="F31"/>
  <c i="1" r="AZ95"/>
  <c r="AZ94"/>
  <c r="W29"/>
  <c i="2" r="F33"/>
  <c i="1" r="BB95"/>
  <c r="BB94"/>
  <c r="W31"/>
  <c i="2" l="1" r="T119"/>
  <c r="T118"/>
  <c r="R119"/>
  <c r="R118"/>
  <c r="P119"/>
  <c r="P118"/>
  <c i="1" r="AU95"/>
  <c i="2" r="BK119"/>
  <c r="J119"/>
  <c r="J95"/>
  <c i="1" r="AU94"/>
  <c r="AX94"/>
  <c i="2" r="J32"/>
  <c i="1" r="AW95"/>
  <c r="AT95"/>
  <c r="W32"/>
  <c r="AV94"/>
  <c r="AK29"/>
  <c i="2" r="F32"/>
  <c i="1" r="BA95"/>
  <c r="BA94"/>
  <c r="W30"/>
  <c i="2" l="1" r="BK118"/>
  <c r="J118"/>
  <c r="J94"/>
  <c i="1" r="AW94"/>
  <c r="AK30"/>
  <c l="1" r="AT94"/>
  <c i="2" r="J28"/>
  <c i="1" r="AG95"/>
  <c r="AG94"/>
  <c r="AN94"/>
  <c l="1" r="AN95"/>
  <c i="2" r="J37"/>
  <c i="1" r="AK26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<sst xmlns="http://schemas.openxmlformats.org/spreadsheetml/2006/main">
  <si>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</si>
  <si>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</si>
  <si>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</si>
  <si>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</si>
  <si>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</si>
  <si>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{f32a9b9e-a158-437d-88ee-e610767245b4}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</si>
  <si>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</si>
  <si>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</si>
  <si>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</si>
  <si>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</si>
  <si>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</si>
  <si>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</si>
  <si>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</si>
  <si>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BSK_2021_05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</si>
  <si>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</si>
  <si>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</si>
  <si>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Oprava prepadnutej kanalizácie</t>
  </si>
  <si>
    <t>JKSO:</t>
  </si>
  <si>
    <t>KS:</t>
  </si>
  <si>
    <t>Miesto:</t>
  </si>
  <si>
    <t>Gymnázium Ivana Horvátha, Bratislava</t>
  </si>
  <si>
    <t>Dátum:</t>
  </si>
  <si>
    <t>26.5.2021</t>
  </si>
  <si>
    <t>Objednávateľ:</t>
  </si>
  <si>
    <t>IČO:</t>
  </si>
  <si>
    <t>Gymnázium Ivana Horvátha, Ivana Horvátha 14, BA</t>
  </si>
  <si>
    <t>IČ DPH:</t>
  </si>
  <si>
    <t>Zhotoviteľ:</t>
  </si>
  <si>
    <t>Vyplň údaj</t>
  </si>
  <si>
    <t>Projektant:</t>
  </si>
  <si>
    <t xml:space="preserve"> </t>
  </si>
  <si>
    <t>True</t>
  </si>
  <si>
    <t>Spracovateľ:</t>
  </si>
  <si>
    <t>Bratislavský samosprávny kraj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</si>
  <si>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</si>
  <si>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</si>
  <si>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</si>
  <si>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</si>
  <si>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</si>
  <si>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</si>
  <si>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</si>
  <si>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</si>
  <si>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</si>
  <si>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</si>
  <si>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</si>
  <si>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</si>
  <si>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</si>
  <si>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</si>
  <si>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</si>
  <si>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</si>
  <si>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</si>
  <si>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</si>
  <si>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</si>
  <si>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</si>
  <si>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</si>
  <si>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</si>
  <si>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</si>
  <si>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</si>
  <si>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</si>
  <si>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</si>
  <si>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</si>
  <si>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</si>
  <si>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</si>
  <si>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</si>
  <si>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</si>
  <si>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</si>
  <si>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</si>
  <si>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</si>
  <si>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</si>
  <si>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</si>
  <si>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</si>
  <si>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</si>
  <si>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</si>
  <si>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</si>
  <si>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</si>
  <si>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</si>
  <si>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</si>
  <si>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</si>
  <si>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</si>
  <si>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</si>
  <si>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</si>
  <si>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</si>
  <si>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</si>
  <si>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</si>
  <si>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</si>
  <si>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</si>
  <si>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</si>
  <si>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</si>
  <si>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</si>
  <si>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 Zemné práce</t>
  </si>
  <si>
    <t xml:space="preserve">    2 - Zakladanie</t>
  </si>
  <si>
    <t xml:space="preserve">    5 - Komunikácie</t>
  </si>
  <si>
    <t xml:space="preserve">    8 - Rúrové vedenie</t>
  </si>
  <si>
    <t xml:space="preserve">    9 - Ostatné konštrukcie a práce-búranie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</si>
  <si>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</si>
  <si>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</si>
  <si>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</si>
  <si>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</si>
  <si>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</si>
  <si>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</si>
  <si>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</si>
  <si>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</si>
  <si>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</si>
  <si>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</si>
  <si>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</si>
  <si>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</si>
  <si>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</si>
  <si>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</si>
  <si>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</si>
  <si>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 xml:space="preserve"> Zemné práce</t>
  </si>
  <si>
    <t>K</t>
  </si>
  <si>
    <t>113107142.S</t>
  </si>
  <si>
    <t xml:space="preserve">Odstránenie krytu asfaltového v ploche do 200 m2, hr. nad 50 do 100 mm,  -0,18100t</t>
  </si>
  <si>
    <t>m2</t>
  </si>
  <si>
    <t>4</t>
  </si>
  <si>
    <t>2</t>
  </si>
  <si>
    <t>1992426115</t>
  </si>
  <si>
    <t>VV</t>
  </si>
  <si>
    <t>2,0*2,0*3"dl*s*pocet_poklopy pre dazdove sachty</t>
  </si>
  <si>
    <t>1,5*1,5*2"dl*s*pocet_poklopy kruhove pr. 60 cm</t>
  </si>
  <si>
    <t>2,0*3,0*1"dl*s*pocet_poklop stvorcovy 60x60 cm</t>
  </si>
  <si>
    <t>Súčet</t>
  </si>
  <si>
    <t>113307123.S</t>
  </si>
  <si>
    <t xml:space="preserve">Odstránenie podkladu v ploche do 200 m2 z kameniva hrubého drveného, hr.200 do 300 mm,  -0,40000t</t>
  </si>
  <si>
    <t>27740395</t>
  </si>
  <si>
    <t>3</t>
  </si>
  <si>
    <t>113307132.S</t>
  </si>
  <si>
    <t xml:space="preserve">Odstránenie podkladu v ploche do 200 m2 z betónu prostého, hr. vrstvy 150 do 300 mm,  -0,50000t</t>
  </si>
  <si>
    <t>-903959852</t>
  </si>
  <si>
    <t>113307142.S</t>
  </si>
  <si>
    <t xml:space="preserve">Odstránenie podkladu asfaltového v ploche do 200 m2, hr.nad 50 do 100 mm,  -0,18100t</t>
  </si>
  <si>
    <t>-21847183</t>
  </si>
  <si>
    <t>5</t>
  </si>
  <si>
    <t>119001801.S</t>
  </si>
  <si>
    <t>Ochranné zábradlie okolo výkopu, drevené výšky 1,10 m dvojtyčové</t>
  </si>
  <si>
    <t>m</t>
  </si>
  <si>
    <t>1114157300</t>
  </si>
  <si>
    <t>(2,5+2,5)*2*3"dl*pocet_poklopy pre dazdove sachty</t>
  </si>
  <si>
    <t>(2,0+2,0)*2*2"dl*pocet_poklopy kruhove pr. 60 cm</t>
  </si>
  <si>
    <t>(2,5+3,5)*2*1"dl*pocet_poklopy stvorcove 60x60 cm</t>
  </si>
  <si>
    <t>Zakladanie</t>
  </si>
  <si>
    <t>6</t>
  </si>
  <si>
    <t>215901101.S</t>
  </si>
  <si>
    <t>Zhutnenie podložia z rastlej horniny 1 až 4 pod násypy, z hornina súdržných do 92 % PS a nesúdržných</t>
  </si>
  <si>
    <t>-306582657</t>
  </si>
  <si>
    <t>7</t>
  </si>
  <si>
    <t>279311220.S</t>
  </si>
  <si>
    <t>Vyspravenie betónových dielcov a konštrukcií rýchlotuhnúcim polymérom, vysprávka nádstavca na šachte</t>
  </si>
  <si>
    <t>ks</t>
  </si>
  <si>
    <t>-1912655999</t>
  </si>
  <si>
    <t>Komunikácie</t>
  </si>
  <si>
    <t>8</t>
  </si>
  <si>
    <t>566902211.S</t>
  </si>
  <si>
    <t>Vyspravenie podkladu po prekopoch inžinierskych sietí plochy nad 15 m2 štrkopieskom, po zhutnení hr. 100 mm</t>
  </si>
  <si>
    <t>1553968894</t>
  </si>
  <si>
    <t>9</t>
  </si>
  <si>
    <t>566902223.S</t>
  </si>
  <si>
    <t>Vyspravenie podkladu po prekopoch inžinierskych sietí plochy nad 15 m2 štrkodrvou, po zhutnení hr. 200 mm</t>
  </si>
  <si>
    <t>1505813143</t>
  </si>
  <si>
    <t>10</t>
  </si>
  <si>
    <t>566902251.S</t>
  </si>
  <si>
    <t>Vyspravenie podkladu po prekopoch inžinierskych sietí plochy nad 15 m2 asfaltovým betónom ACP, po zhutnení hr. 100 mm</t>
  </si>
  <si>
    <t>110581477</t>
  </si>
  <si>
    <t>11</t>
  </si>
  <si>
    <t>566902263.S</t>
  </si>
  <si>
    <t>Vyspravenie podkladu po prekopoch inžinierskych sietí plochy nad 15 m2 podkladovým betónom PB I tr. C 20/25 hr. 200 mm</t>
  </si>
  <si>
    <t>-1552392376</t>
  </si>
  <si>
    <t>12</t>
  </si>
  <si>
    <t>572744112.S</t>
  </si>
  <si>
    <t>Vyrovnanie povrchu doterajších krytov liatym asfaltom MA hr. nad 30 do 40 mm</t>
  </si>
  <si>
    <t>-2095633417</t>
  </si>
  <si>
    <t>Rúrové vedenie</t>
  </si>
  <si>
    <t>13</t>
  </si>
  <si>
    <t>899101111</t>
  </si>
  <si>
    <t>Osadenie poklopu liatinového a oceľového vrátane rámu hmotn. do 50 kg</t>
  </si>
  <si>
    <t>1175089687</t>
  </si>
  <si>
    <t>14</t>
  </si>
  <si>
    <t>M</t>
  </si>
  <si>
    <t>552410002800.S</t>
  </si>
  <si>
    <t>Rám kanálový liatinový 610x610 mm</t>
  </si>
  <si>
    <t>-9466888</t>
  </si>
  <si>
    <t>15</t>
  </si>
  <si>
    <t>552410002650.S</t>
  </si>
  <si>
    <t>Poklop liatinový, rozmer 600x600 mm, A 15 kN, s tesnenim</t>
  </si>
  <si>
    <t>-446791037</t>
  </si>
  <si>
    <t>16</t>
  </si>
  <si>
    <t>552410002100.S</t>
  </si>
  <si>
    <t>Poklop liatinový A15 priemer 600 mm</t>
  </si>
  <si>
    <t>270963959</t>
  </si>
  <si>
    <t>17</t>
  </si>
  <si>
    <t>11761011001</t>
  </si>
  <si>
    <t>DN300 liatinový poklop pochôdzny tr. A 15</t>
  </si>
  <si>
    <t>1352042075</t>
  </si>
  <si>
    <t>18</t>
  </si>
  <si>
    <t>117610110011</t>
  </si>
  <si>
    <t>DN300 liatinový poklop záťažový tr. A 15</t>
  </si>
  <si>
    <t>-1778369532</t>
  </si>
  <si>
    <t>Ostatné konštrukcie a práce-búranie</t>
  </si>
  <si>
    <t>19</t>
  </si>
  <si>
    <t>979081111.S</t>
  </si>
  <si>
    <t>Odvoz sutiny a vybúraných hmôt na skládku do 1 km</t>
  </si>
  <si>
    <t>t</t>
  </si>
  <si>
    <t>662925485</t>
  </si>
  <si>
    <t>979081121.S</t>
  </si>
  <si>
    <t>Odvoz sutiny a vybúraných hmôt na skládku za každý ďalší 1 km</t>
  </si>
  <si>
    <t>-16831462</t>
  </si>
  <si>
    <t>21</t>
  </si>
  <si>
    <t>979082111.S</t>
  </si>
  <si>
    <t>Vnútrostavenisková doprava sutiny a vybúraných hmôt do 10 m</t>
  </si>
  <si>
    <t>-50610251</t>
  </si>
  <si>
    <t>22</t>
  </si>
  <si>
    <t>979089612.S</t>
  </si>
  <si>
    <t>Poplatok za skladovanie - iné odpady zo stavieb a demolácií (17 09), ostatné</t>
  </si>
  <si>
    <t>-1734746579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</si>
</sst>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6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</xf>
    <xf numFmtId="4" fontId="27" fillId="0" borderId="20" xfId="0" applyNumberFormat="1" applyFont="1" applyBorder="1" applyAlignment="1" applyProtection="1">
      <alignment vertical="center"/>
    </xf>
    <xf numFmtId="166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0" fillId="0" borderId="12" xfId="0" applyNumberFormat="1" applyFont="1" applyBorder="1" applyAlignment="1" applyProtection="1"/>
    <xf numFmtId="166" fontId="30" fillId="0" borderId="13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2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3" fillId="0" borderId="22" xfId="0" applyFont="1" applyBorder="1" applyAlignment="1" applyProtection="1">
      <alignment horizontal="center" vertical="center"/>
    </xf>
    <xf numFmtId="49" fontId="33" fillId="0" borderId="22" xfId="0" applyNumberFormat="1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167" fontId="33" fillId="0" borderId="22" xfId="0" applyNumberFormat="1" applyFont="1" applyBorder="1" applyAlignment="1" applyProtection="1">
      <alignment vertical="center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</xf>
    <xf numFmtId="0" fontId="34" fillId="0" borderId="22" xfId="0" applyFont="1" applyBorder="1" applyAlignment="1" applyProtection="1">
      <alignment vertical="center"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="1" customFormat="1" ht="24.96" customHeight="1">
      <c r="B4" s="20"/>
      <c r="C4" s="21"/>
      <c r="D4" s="22" t="s">
        <v>8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9</v>
      </c>
      <c r="BE4" s="24" t="s">
        <v>10</v>
      </c>
      <c r="BS4" s="16" t="s">
        <v>11</v>
      </c>
    </row>
    <row r="5" s="1" customFormat="1" ht="12" customHeight="1">
      <c r="B5" s="20"/>
      <c r="C5" s="21"/>
      <c r="D5" s="25" t="s">
        <v>12</v>
      </c>
      <c r="E5" s="21"/>
      <c r="F5" s="21"/>
      <c r="G5" s="21"/>
      <c r="H5" s="21"/>
      <c r="I5" s="21"/>
      <c r="J5" s="21"/>
      <c r="K5" s="26" t="s">
        <v>13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14</v>
      </c>
      <c r="BS5" s="16" t="s">
        <v>6</v>
      </c>
    </row>
    <row r="6" s="1" customFormat="1" ht="36.96" customHeight="1">
      <c r="B6" s="20"/>
      <c r="C6" s="21"/>
      <c r="D6" s="28" t="s">
        <v>15</v>
      </c>
      <c r="E6" s="21"/>
      <c r="F6" s="21"/>
      <c r="G6" s="21"/>
      <c r="H6" s="21"/>
      <c r="I6" s="21"/>
      <c r="J6" s="21"/>
      <c r="K6" s="29" t="s">
        <v>16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="1" customFormat="1" ht="12" customHeight="1">
      <c r="B7" s="20"/>
      <c r="C7" s="21"/>
      <c r="D7" s="31" t="s">
        <v>17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18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="1" customFormat="1" ht="12" customHeight="1">
      <c r="B8" s="20"/>
      <c r="C8" s="21"/>
      <c r="D8" s="31" t="s">
        <v>19</v>
      </c>
      <c r="E8" s="21"/>
      <c r="F8" s="21"/>
      <c r="G8" s="21"/>
      <c r="H8" s="21"/>
      <c r="I8" s="21"/>
      <c r="J8" s="21"/>
      <c r="K8" s="26" t="s">
        <v>20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21</v>
      </c>
      <c r="AL8" s="21"/>
      <c r="AM8" s="21"/>
      <c r="AN8" s="32" t="s">
        <v>22</v>
      </c>
      <c r="AO8" s="21"/>
      <c r="AP8" s="21"/>
      <c r="AQ8" s="21"/>
      <c r="AR8" s="19"/>
      <c r="BE8" s="30"/>
      <c r="BS8" s="16" t="s">
        <v>6</v>
      </c>
    </row>
    <row r="9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="1" customFormat="1" ht="12" customHeight="1">
      <c r="B10" s="20"/>
      <c r="C10" s="21"/>
      <c r="D10" s="31" t="s">
        <v>23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24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="1" customFormat="1" ht="18.48" customHeight="1">
      <c r="B11" s="20"/>
      <c r="C11" s="21"/>
      <c r="D11" s="21"/>
      <c r="E11" s="26" t="s">
        <v>25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="1" customFormat="1" ht="6.96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="1" customFormat="1" ht="12" customHeight="1">
      <c r="B13" s="20"/>
      <c r="C13" s="21"/>
      <c r="D13" s="31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24</v>
      </c>
      <c r="AL13" s="21"/>
      <c r="AM13" s="21"/>
      <c r="AN13" s="33" t="s">
        <v>28</v>
      </c>
      <c r="AO13" s="21"/>
      <c r="AP13" s="21"/>
      <c r="AQ13" s="21"/>
      <c r="AR13" s="19"/>
      <c r="BE13" s="30"/>
      <c r="BS13" s="16" t="s">
        <v>6</v>
      </c>
    </row>
    <row r="14">
      <c r="B14" s="20"/>
      <c r="C14" s="21"/>
      <c r="D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L14" s="21"/>
      <c r="AM14" s="21"/>
      <c r="AN14" s="33" t="s">
        <v>28</v>
      </c>
      <c r="AO14" s="21"/>
      <c r="AP14" s="21"/>
      <c r="AQ14" s="21"/>
      <c r="AR14" s="19"/>
      <c r="BE14" s="30"/>
      <c r="BS14" s="16" t="s">
        <v>6</v>
      </c>
    </row>
    <row r="15" s="1" customFormat="1" ht="6.96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="1" customFormat="1" ht="12" customHeight="1">
      <c r="B16" s="20"/>
      <c r="C16" s="21"/>
      <c r="D16" s="31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24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="1" customFormat="1" ht="18.48" customHeight="1">
      <c r="B17" s="20"/>
      <c r="C17" s="21"/>
      <c r="D17" s="21"/>
      <c r="E17" s="26" t="s">
        <v>30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31</v>
      </c>
    </row>
    <row r="18" s="1" customFormat="1" ht="6.96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="1" customFormat="1" ht="12" customHeight="1">
      <c r="B19" s="20"/>
      <c r="C19" s="21"/>
      <c r="D19" s="31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24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="1" customFormat="1" ht="18.48" customHeight="1">
      <c r="B20" s="20"/>
      <c r="C20" s="21"/>
      <c r="D20" s="21"/>
      <c r="E20" s="26" t="s">
        <v>33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31</v>
      </c>
    </row>
    <row r="21" s="1" customFormat="1" ht="6.96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="1" customFormat="1" ht="12" customHeight="1">
      <c r="B22" s="20"/>
      <c r="C22" s="21"/>
      <c r="D22" s="31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="1" customFormat="1" ht="6.96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="1" customFormat="1" ht="6.96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="2" customFormat="1" ht="25.92" customHeight="1">
      <c r="A26" s="37"/>
      <c r="B26" s="38"/>
      <c r="C26" s="39"/>
      <c r="D26" s="40" t="s">
        <v>35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="2" customFormat="1" ht="6.96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="2" customFormat="1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36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37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38</v>
      </c>
      <c r="AL28" s="44"/>
      <c r="AM28" s="44"/>
      <c r="AN28" s="44"/>
      <c r="AO28" s="44"/>
      <c r="AP28" s="39"/>
      <c r="AQ28" s="39"/>
      <c r="AR28" s="43"/>
      <c r="BE28" s="30"/>
    </row>
    <row r="29" s="3" customFormat="1" ht="14.4" customHeight="1">
      <c r="A29" s="3"/>
      <c r="B29" s="45"/>
      <c r="C29" s="46"/>
      <c r="D29" s="31" t="s">
        <v>39</v>
      </c>
      <c r="E29" s="46"/>
      <c r="F29" s="31" t="s">
        <v>40</v>
      </c>
      <c r="G29" s="46"/>
      <c r="H29" s="46"/>
      <c r="I29" s="46"/>
      <c r="J29" s="46"/>
      <c r="K29" s="46"/>
      <c r="L29" s="47">
        <v>0.20000000000000001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 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 2)</f>
        <v>0</v>
      </c>
      <c r="AL29" s="46"/>
      <c r="AM29" s="46"/>
      <c r="AN29" s="46"/>
      <c r="AO29" s="46"/>
      <c r="AP29" s="46"/>
      <c r="AQ29" s="46"/>
      <c r="AR29" s="49"/>
      <c r="BE29" s="50"/>
    </row>
    <row r="30" s="3" customFormat="1" ht="14.4" customHeight="1">
      <c r="A30" s="3"/>
      <c r="B30" s="45"/>
      <c r="C30" s="46"/>
      <c r="D30" s="46"/>
      <c r="E30" s="46"/>
      <c r="F30" s="31" t="s">
        <v>41</v>
      </c>
      <c r="G30" s="46"/>
      <c r="H30" s="46"/>
      <c r="I30" s="46"/>
      <c r="J30" s="46"/>
      <c r="K30" s="46"/>
      <c r="L30" s="47">
        <v>0.20000000000000001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 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 2)</f>
        <v>0</v>
      </c>
      <c r="AL30" s="46"/>
      <c r="AM30" s="46"/>
      <c r="AN30" s="46"/>
      <c r="AO30" s="46"/>
      <c r="AP30" s="46"/>
      <c r="AQ30" s="46"/>
      <c r="AR30" s="49"/>
      <c r="BE30" s="50"/>
    </row>
    <row r="31" hidden="1" s="3" customFormat="1" ht="14.4" customHeight="1">
      <c r="A31" s="3"/>
      <c r="B31" s="45"/>
      <c r="C31" s="46"/>
      <c r="D31" s="46"/>
      <c r="E31" s="46"/>
      <c r="F31" s="31" t="s">
        <v>42</v>
      </c>
      <c r="G31" s="46"/>
      <c r="H31" s="46"/>
      <c r="I31" s="46"/>
      <c r="J31" s="46"/>
      <c r="K31" s="46"/>
      <c r="L31" s="47">
        <v>0.20000000000000001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 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hidden="1" s="3" customFormat="1" ht="14.4" customHeight="1">
      <c r="A32" s="3"/>
      <c r="B32" s="45"/>
      <c r="C32" s="46"/>
      <c r="D32" s="46"/>
      <c r="E32" s="46"/>
      <c r="F32" s="31" t="s">
        <v>43</v>
      </c>
      <c r="G32" s="46"/>
      <c r="H32" s="46"/>
      <c r="I32" s="46"/>
      <c r="J32" s="46"/>
      <c r="K32" s="46"/>
      <c r="L32" s="47">
        <v>0.20000000000000001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 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hidden="1" s="3" customFormat="1" ht="14.4" customHeight="1">
      <c r="A33" s="3"/>
      <c r="B33" s="45"/>
      <c r="C33" s="46"/>
      <c r="D33" s="46"/>
      <c r="E33" s="46"/>
      <c r="F33" s="31" t="s">
        <v>44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 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="2" customFormat="1" ht="6.96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="2" customFormat="1" ht="25.92" customHeight="1">
      <c r="A35" s="37"/>
      <c r="B35" s="38"/>
      <c r="C35" s="51"/>
      <c r="D35" s="52" t="s">
        <v>45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46</v>
      </c>
      <c r="U35" s="53"/>
      <c r="V35" s="53"/>
      <c r="W35" s="53"/>
      <c r="X35" s="55" t="s">
        <v>47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="2" customFormat="1" ht="6.96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="2" customFormat="1" ht="14.4" customHeight="1">
      <c r="B49" s="58"/>
      <c r="C49" s="59"/>
      <c r="D49" s="60" t="s">
        <v>48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49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="2" customFormat="1">
      <c r="A60" s="37"/>
      <c r="B60" s="38"/>
      <c r="C60" s="39"/>
      <c r="D60" s="63" t="s">
        <v>50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51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50</v>
      </c>
      <c r="AI60" s="41"/>
      <c r="AJ60" s="41"/>
      <c r="AK60" s="41"/>
      <c r="AL60" s="41"/>
      <c r="AM60" s="63" t="s">
        <v>51</v>
      </c>
      <c r="AN60" s="41"/>
      <c r="AO60" s="41"/>
      <c r="AP60" s="39"/>
      <c r="AQ60" s="39"/>
      <c r="AR60" s="43"/>
      <c r="BE60" s="37"/>
    </row>
    <row r="61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="2" customFormat="1">
      <c r="A64" s="37"/>
      <c r="B64" s="38"/>
      <c r="C64" s="39"/>
      <c r="D64" s="60" t="s">
        <v>52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53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="2" customFormat="1">
      <c r="A75" s="37"/>
      <c r="B75" s="38"/>
      <c r="C75" s="39"/>
      <c r="D75" s="63" t="s">
        <v>50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51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50</v>
      </c>
      <c r="AI75" s="41"/>
      <c r="AJ75" s="41"/>
      <c r="AK75" s="41"/>
      <c r="AL75" s="41"/>
      <c r="AM75" s="63" t="s">
        <v>51</v>
      </c>
      <c r="AN75" s="41"/>
      <c r="AO75" s="41"/>
      <c r="AP75" s="39"/>
      <c r="AQ75" s="39"/>
      <c r="AR75" s="43"/>
      <c r="BE75" s="37"/>
    </row>
    <row r="76" s="2" customForma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="2" customFormat="1" ht="6.96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="2" customFormat="1" ht="6.96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="2" customFormat="1" ht="24.96" customHeight="1">
      <c r="A82" s="37"/>
      <c r="B82" s="38"/>
      <c r="C82" s="22" t="s">
        <v>54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="4" customFormat="1" ht="12" customHeight="1">
      <c r="A84" s="4"/>
      <c r="B84" s="69"/>
      <c r="C84" s="31" t="s">
        <v>12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BSK_2021_05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="5" customFormat="1" ht="36.96" customHeight="1">
      <c r="A85" s="5"/>
      <c r="B85" s="72"/>
      <c r="C85" s="73" t="s">
        <v>15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Oprava prepadnutej kanalizácie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="2" customFormat="1" ht="6.96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="2" customFormat="1" ht="12" customHeight="1">
      <c r="A87" s="37"/>
      <c r="B87" s="38"/>
      <c r="C87" s="31" t="s">
        <v>19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Gymnázium Ivana Horvátha, Bratislava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21</v>
      </c>
      <c r="AJ87" s="39"/>
      <c r="AK87" s="39"/>
      <c r="AL87" s="39"/>
      <c r="AM87" s="78" t="str">
        <f>IF(AN8= "","",AN8)</f>
        <v>26.5.2021</v>
      </c>
      <c r="AN87" s="78"/>
      <c r="AO87" s="39"/>
      <c r="AP87" s="39"/>
      <c r="AQ87" s="39"/>
      <c r="AR87" s="43"/>
      <c r="B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="2" customFormat="1" ht="15.15" customHeight="1">
      <c r="A89" s="37"/>
      <c r="B89" s="38"/>
      <c r="C89" s="31" t="s">
        <v>23</v>
      </c>
      <c r="D89" s="39"/>
      <c r="E89" s="39"/>
      <c r="F89" s="39"/>
      <c r="G89" s="39"/>
      <c r="H89" s="39"/>
      <c r="I89" s="39"/>
      <c r="J89" s="39"/>
      <c r="K89" s="39"/>
      <c r="L89" s="70" t="str">
        <f>IF(E11= "","",E11)</f>
        <v>Gymnázium Ivana Horvátha, Ivana Horvátha 14, BA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29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55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="2" customFormat="1" ht="25.65" customHeight="1">
      <c r="A90" s="37"/>
      <c r="B90" s="38"/>
      <c r="C90" s="31" t="s">
        <v>27</v>
      </c>
      <c r="D90" s="39"/>
      <c r="E90" s="39"/>
      <c r="F90" s="39"/>
      <c r="G90" s="39"/>
      <c r="H90" s="39"/>
      <c r="I90" s="39"/>
      <c r="J90" s="39"/>
      <c r="K90" s="39"/>
      <c r="L90" s="70" t="str">
        <f>IF(E14= 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32</v>
      </c>
      <c r="AJ90" s="39"/>
      <c r="AK90" s="39"/>
      <c r="AL90" s="39"/>
      <c r="AM90" s="79" t="str">
        <f>IF(E20="","",E20)</f>
        <v>Bratislavský samosprávny kraj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="2" customFormat="1" ht="29.28" customHeight="1">
      <c r="A92" s="37"/>
      <c r="B92" s="38"/>
      <c r="C92" s="92" t="s">
        <v>56</v>
      </c>
      <c r="D92" s="93"/>
      <c r="E92" s="93"/>
      <c r="F92" s="93"/>
      <c r="G92" s="93"/>
      <c r="H92" s="94"/>
      <c r="I92" s="95" t="s">
        <v>57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58</v>
      </c>
      <c r="AH92" s="93"/>
      <c r="AI92" s="93"/>
      <c r="AJ92" s="93"/>
      <c r="AK92" s="93"/>
      <c r="AL92" s="93"/>
      <c r="AM92" s="93"/>
      <c r="AN92" s="95" t="s">
        <v>59</v>
      </c>
      <c r="AO92" s="93"/>
      <c r="AP92" s="97"/>
      <c r="AQ92" s="98" t="s">
        <v>60</v>
      </c>
      <c r="AR92" s="43"/>
      <c r="AS92" s="99" t="s">
        <v>61</v>
      </c>
      <c r="AT92" s="100" t="s">
        <v>62</v>
      </c>
      <c r="AU92" s="100" t="s">
        <v>63</v>
      </c>
      <c r="AV92" s="100" t="s">
        <v>64</v>
      </c>
      <c r="AW92" s="100" t="s">
        <v>65</v>
      </c>
      <c r="AX92" s="100" t="s">
        <v>66</v>
      </c>
      <c r="AY92" s="100" t="s">
        <v>67</v>
      </c>
      <c r="AZ92" s="100" t="s">
        <v>68</v>
      </c>
      <c r="BA92" s="100" t="s">
        <v>69</v>
      </c>
      <c r="BB92" s="100" t="s">
        <v>70</v>
      </c>
      <c r="BC92" s="100" t="s">
        <v>71</v>
      </c>
      <c r="BD92" s="101" t="s">
        <v>72</v>
      </c>
      <c r="BE92" s="37"/>
    </row>
    <row r="93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="6" customFormat="1" ht="32.4" customHeight="1">
      <c r="A94" s="6"/>
      <c r="B94" s="105"/>
      <c r="C94" s="106" t="s">
        <v>73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ROUND(AS95,2)</f>
        <v>0</v>
      </c>
      <c r="AT94" s="113">
        <f>ROUND(SUM(AV94:AW94),2)</f>
        <v>0</v>
      </c>
      <c r="AU94" s="114">
        <f>ROUND(AU95,5)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ROUND(AZ95,2)</f>
        <v>0</v>
      </c>
      <c r="BA94" s="113">
        <f>ROUND(BA95,2)</f>
        <v>0</v>
      </c>
      <c r="BB94" s="113">
        <f>ROUND(BB95,2)</f>
        <v>0</v>
      </c>
      <c r="BC94" s="113">
        <f>ROUND(BC95,2)</f>
        <v>0</v>
      </c>
      <c r="BD94" s="115">
        <f>ROUND(BD95,2)</f>
        <v>0</v>
      </c>
      <c r="BE94" s="6"/>
      <c r="BS94" s="116" t="s">
        <v>74</v>
      </c>
      <c r="BT94" s="116" t="s">
        <v>75</v>
      </c>
      <c r="BV94" s="116" t="s">
        <v>76</v>
      </c>
      <c r="BW94" s="116" t="s">
        <v>5</v>
      </c>
      <c r="BX94" s="116" t="s">
        <v>77</v>
      </c>
      <c r="CL94" s="116" t="s">
        <v>1</v>
      </c>
    </row>
    <row r="95" s="7" customFormat="1" ht="24.75" customHeight="1">
      <c r="A95" s="117" t="s">
        <v>78</v>
      </c>
      <c r="B95" s="118"/>
      <c r="C95" s="119"/>
      <c r="D95" s="120" t="s">
        <v>13</v>
      </c>
      <c r="E95" s="120"/>
      <c r="F95" s="120"/>
      <c r="G95" s="120"/>
      <c r="H95" s="120"/>
      <c r="I95" s="121"/>
      <c r="J95" s="120" t="s">
        <v>16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'BSK_2021_05 - Oprava prep...'!J28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79</v>
      </c>
      <c r="AR95" s="124"/>
      <c r="AS95" s="125">
        <v>0</v>
      </c>
      <c r="AT95" s="126">
        <f>ROUND(SUM(AV95:AW95),2)</f>
        <v>0</v>
      </c>
      <c r="AU95" s="127">
        <f>'BSK_2021_05 - Oprava prep...'!P118</f>
        <v>0</v>
      </c>
      <c r="AV95" s="126">
        <f>'BSK_2021_05 - Oprava prep...'!J31</f>
        <v>0</v>
      </c>
      <c r="AW95" s="126">
        <f>'BSK_2021_05 - Oprava prep...'!J32</f>
        <v>0</v>
      </c>
      <c r="AX95" s="126">
        <f>'BSK_2021_05 - Oprava prep...'!J33</f>
        <v>0</v>
      </c>
      <c r="AY95" s="126">
        <f>'BSK_2021_05 - Oprava prep...'!J34</f>
        <v>0</v>
      </c>
      <c r="AZ95" s="126">
        <f>'BSK_2021_05 - Oprava prep...'!F31</f>
        <v>0</v>
      </c>
      <c r="BA95" s="126">
        <f>'BSK_2021_05 - Oprava prep...'!F32</f>
        <v>0</v>
      </c>
      <c r="BB95" s="126">
        <f>'BSK_2021_05 - Oprava prep...'!F33</f>
        <v>0</v>
      </c>
      <c r="BC95" s="126">
        <f>'BSK_2021_05 - Oprava prep...'!F34</f>
        <v>0</v>
      </c>
      <c r="BD95" s="128">
        <f>'BSK_2021_05 - Oprava prep...'!F35</f>
        <v>0</v>
      </c>
      <c r="BE95" s="7"/>
      <c r="BT95" s="129" t="s">
        <v>80</v>
      </c>
      <c r="BU95" s="129" t="s">
        <v>81</v>
      </c>
      <c r="BV95" s="129" t="s">
        <v>76</v>
      </c>
      <c r="BW95" s="129" t="s">
        <v>5</v>
      </c>
      <c r="BX95" s="129" t="s">
        <v>77</v>
      </c>
      <c r="CL95" s="129" t="s">
        <v>1</v>
      </c>
    </row>
    <row r="96" s="2" customFormat="1" ht="30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43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="2" customFormat="1" ht="6.96" customHeight="1">
      <c r="A97" s="37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sheetProtection sheet="1" formatColumns="0" formatRows="0" objects="1" scenarios="1" spinCount="100000" saltValue="SKC7UWtuzvdliG5Nc7A8l5mZYkprmLBxXqr9UT6aooYtq8bqizmf4cYO/xn4FOp3aRuscmmm8yxcSxEe5uMcbQ==" hashValue="PZsCc84N/bjnpiF8pKvuqrJPS3sxsQPoF4ulGiFsLuELnisJ+Z8F7BksLQRH3pf3cPkmOsDMddaE6+yIqG4JCw==" algorithmName="SHA-512" password="CC35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BSK_2021_05 - Oprava prep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5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9"/>
      <c r="AT3" s="16" t="s">
        <v>75</v>
      </c>
    </row>
    <row r="4" s="1" customFormat="1" ht="24.96" customHeight="1">
      <c r="B4" s="19"/>
      <c r="D4" s="132" t="s">
        <v>82</v>
      </c>
      <c r="L4" s="19"/>
      <c r="M4" s="133" t="s">
        <v>9</v>
      </c>
      <c r="AT4" s="16" t="s">
        <v>4</v>
      </c>
    </row>
    <row r="5" s="1" customFormat="1" ht="6.96" customHeight="1">
      <c r="B5" s="19"/>
      <c r="L5" s="19"/>
    </row>
    <row r="6" s="2" customFormat="1" ht="12" customHeight="1">
      <c r="A6" s="37"/>
      <c r="B6" s="43"/>
      <c r="C6" s="37"/>
      <c r="D6" s="134" t="s">
        <v>15</v>
      </c>
      <c r="E6" s="37"/>
      <c r="F6" s="37"/>
      <c r="G6" s="37"/>
      <c r="H6" s="37"/>
      <c r="I6" s="37"/>
      <c r="J6" s="37"/>
      <c r="K6" s="37"/>
      <c r="L6" s="62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="2" customFormat="1" ht="16.5" customHeight="1">
      <c r="A7" s="37"/>
      <c r="B7" s="43"/>
      <c r="C7" s="37"/>
      <c r="D7" s="37"/>
      <c r="E7" s="135" t="s">
        <v>16</v>
      </c>
      <c r="F7" s="37"/>
      <c r="G7" s="37"/>
      <c r="H7" s="37"/>
      <c r="I7" s="37"/>
      <c r="J7" s="37"/>
      <c r="K7" s="37"/>
      <c r="L7" s="62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="2" customFormat="1">
      <c r="A8" s="37"/>
      <c r="B8" s="43"/>
      <c r="C8" s="37"/>
      <c r="D8" s="37"/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2" customHeight="1">
      <c r="A9" s="37"/>
      <c r="B9" s="43"/>
      <c r="C9" s="37"/>
      <c r="D9" s="134" t="s">
        <v>17</v>
      </c>
      <c r="E9" s="37"/>
      <c r="F9" s="136" t="s">
        <v>1</v>
      </c>
      <c r="G9" s="37"/>
      <c r="H9" s="37"/>
      <c r="I9" s="134" t="s">
        <v>18</v>
      </c>
      <c r="J9" s="136" t="s">
        <v>1</v>
      </c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 ht="12" customHeight="1">
      <c r="A10" s="37"/>
      <c r="B10" s="43"/>
      <c r="C10" s="37"/>
      <c r="D10" s="134" t="s">
        <v>19</v>
      </c>
      <c r="E10" s="37"/>
      <c r="F10" s="136" t="s">
        <v>20</v>
      </c>
      <c r="G10" s="37"/>
      <c r="H10" s="37"/>
      <c r="I10" s="134" t="s">
        <v>21</v>
      </c>
      <c r="J10" s="137" t="str">
        <f>'Rekapitulácia stavby'!AN8</f>
        <v>26.5.2021</v>
      </c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0.8" customHeight="1">
      <c r="A11" s="37"/>
      <c r="B11" s="43"/>
      <c r="C11" s="37"/>
      <c r="D11" s="37"/>
      <c r="E11" s="37"/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34" t="s">
        <v>23</v>
      </c>
      <c r="E12" s="37"/>
      <c r="F12" s="37"/>
      <c r="G12" s="37"/>
      <c r="H12" s="37"/>
      <c r="I12" s="134" t="s">
        <v>24</v>
      </c>
      <c r="J12" s="136" t="s">
        <v>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8" customHeight="1">
      <c r="A13" s="37"/>
      <c r="B13" s="43"/>
      <c r="C13" s="37"/>
      <c r="D13" s="37"/>
      <c r="E13" s="136" t="s">
        <v>25</v>
      </c>
      <c r="F13" s="37"/>
      <c r="G13" s="37"/>
      <c r="H13" s="37"/>
      <c r="I13" s="134" t="s">
        <v>26</v>
      </c>
      <c r="J13" s="136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6.96" customHeight="1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2" customHeight="1">
      <c r="A15" s="37"/>
      <c r="B15" s="43"/>
      <c r="C15" s="37"/>
      <c r="D15" s="134" t="s">
        <v>27</v>
      </c>
      <c r="E15" s="37"/>
      <c r="F15" s="37"/>
      <c r="G15" s="37"/>
      <c r="H15" s="37"/>
      <c r="I15" s="134" t="s">
        <v>24</v>
      </c>
      <c r="J15" s="32" t="str">
        <f>'Rekapitulácia stavby'!AN13</f>
        <v>Vyplň údaj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18" customHeight="1">
      <c r="A16" s="37"/>
      <c r="B16" s="43"/>
      <c r="C16" s="37"/>
      <c r="D16" s="37"/>
      <c r="E16" s="32" t="str">
        <f>'Rekapitulácia stavby'!E14</f>
        <v>Vyplň údaj</v>
      </c>
      <c r="F16" s="136"/>
      <c r="G16" s="136"/>
      <c r="H16" s="136"/>
      <c r="I16" s="134" t="s">
        <v>26</v>
      </c>
      <c r="J16" s="32" t="str">
        <f>'Rekapitulácia stavby'!AN14</f>
        <v>Vyplň údaj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6.96" customHeight="1">
      <c r="A17" s="37"/>
      <c r="B17" s="43"/>
      <c r="C17" s="37"/>
      <c r="D17" s="37"/>
      <c r="E17" s="37"/>
      <c r="F17" s="37"/>
      <c r="G17" s="37"/>
      <c r="H17" s="37"/>
      <c r="I17" s="37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2" customHeight="1">
      <c r="A18" s="37"/>
      <c r="B18" s="43"/>
      <c r="C18" s="37"/>
      <c r="D18" s="134" t="s">
        <v>29</v>
      </c>
      <c r="E18" s="37"/>
      <c r="F18" s="37"/>
      <c r="G18" s="37"/>
      <c r="H18" s="37"/>
      <c r="I18" s="134" t="s">
        <v>24</v>
      </c>
      <c r="J18" s="136" t="str">
        <f>IF('Rekapitulácia stavby'!AN16="","",'Rekapitulácia stavby'!AN16)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18" customHeight="1">
      <c r="A19" s="37"/>
      <c r="B19" s="43"/>
      <c r="C19" s="37"/>
      <c r="D19" s="37"/>
      <c r="E19" s="136" t="str">
        <f>IF('Rekapitulácia stavby'!E17="","",'Rekapitulácia stavby'!E17)</f>
        <v xml:space="preserve"> </v>
      </c>
      <c r="F19" s="37"/>
      <c r="G19" s="37"/>
      <c r="H19" s="37"/>
      <c r="I19" s="134" t="s">
        <v>26</v>
      </c>
      <c r="J19" s="136" t="str">
        <f>IF('Rekapitulácia stavby'!AN17="","",'Rekapitulácia stavby'!AN17)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6.96" customHeight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2" customHeight="1">
      <c r="A21" s="37"/>
      <c r="B21" s="43"/>
      <c r="C21" s="37"/>
      <c r="D21" s="134" t="s">
        <v>32</v>
      </c>
      <c r="E21" s="37"/>
      <c r="F21" s="37"/>
      <c r="G21" s="37"/>
      <c r="H21" s="37"/>
      <c r="I21" s="134" t="s">
        <v>24</v>
      </c>
      <c r="J21" s="136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18" customHeight="1">
      <c r="A22" s="37"/>
      <c r="B22" s="43"/>
      <c r="C22" s="37"/>
      <c r="D22" s="37"/>
      <c r="E22" s="136" t="s">
        <v>33</v>
      </c>
      <c r="F22" s="37"/>
      <c r="G22" s="37"/>
      <c r="H22" s="37"/>
      <c r="I22" s="134" t="s">
        <v>26</v>
      </c>
      <c r="J22" s="136" t="s">
        <v>1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6.96" customHeight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2" customHeight="1">
      <c r="A24" s="37"/>
      <c r="B24" s="43"/>
      <c r="C24" s="37"/>
      <c r="D24" s="134" t="s">
        <v>34</v>
      </c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8" customFormat="1" ht="16.5" customHeight="1">
      <c r="A25" s="138"/>
      <c r="B25" s="139"/>
      <c r="C25" s="138"/>
      <c r="D25" s="138"/>
      <c r="E25" s="140" t="s">
        <v>1</v>
      </c>
      <c r="F25" s="140"/>
      <c r="G25" s="140"/>
      <c r="H25" s="140"/>
      <c r="I25" s="138"/>
      <c r="J25" s="138"/>
      <c r="K25" s="138"/>
      <c r="L25" s="141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</row>
    <row r="26" s="2" customFormat="1" ht="6.96" customHeight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2" customFormat="1" ht="6.96" customHeight="1">
      <c r="A27" s="37"/>
      <c r="B27" s="43"/>
      <c r="C27" s="37"/>
      <c r="D27" s="142"/>
      <c r="E27" s="142"/>
      <c r="F27" s="142"/>
      <c r="G27" s="142"/>
      <c r="H27" s="142"/>
      <c r="I27" s="142"/>
      <c r="J27" s="142"/>
      <c r="K27" s="142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="2" customFormat="1" ht="25.44" customHeight="1">
      <c r="A28" s="37"/>
      <c r="B28" s="43"/>
      <c r="C28" s="37"/>
      <c r="D28" s="143" t="s">
        <v>35</v>
      </c>
      <c r="E28" s="37"/>
      <c r="F28" s="37"/>
      <c r="G28" s="37"/>
      <c r="H28" s="37"/>
      <c r="I28" s="37"/>
      <c r="J28" s="144">
        <f>ROUND(J118, 2)</f>
        <v>0</v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42"/>
      <c r="E29" s="142"/>
      <c r="F29" s="142"/>
      <c r="G29" s="142"/>
      <c r="H29" s="142"/>
      <c r="I29" s="142"/>
      <c r="J29" s="142"/>
      <c r="K29" s="142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14.4" customHeight="1">
      <c r="A30" s="37"/>
      <c r="B30" s="43"/>
      <c r="C30" s="37"/>
      <c r="D30" s="37"/>
      <c r="E30" s="37"/>
      <c r="F30" s="145" t="s">
        <v>37</v>
      </c>
      <c r="G30" s="37"/>
      <c r="H30" s="37"/>
      <c r="I30" s="145" t="s">
        <v>36</v>
      </c>
      <c r="J30" s="145" t="s">
        <v>38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14.4" customHeight="1">
      <c r="A31" s="37"/>
      <c r="B31" s="43"/>
      <c r="C31" s="37"/>
      <c r="D31" s="146" t="s">
        <v>39</v>
      </c>
      <c r="E31" s="134" t="s">
        <v>40</v>
      </c>
      <c r="F31" s="147">
        <f>ROUND((SUM(BE118:BE154)),  2)</f>
        <v>0</v>
      </c>
      <c r="G31" s="37"/>
      <c r="H31" s="37"/>
      <c r="I31" s="148">
        <v>0.20000000000000001</v>
      </c>
      <c r="J31" s="147">
        <f>ROUND(((SUM(BE118:BE154))*I31),  2)</f>
        <v>0</v>
      </c>
      <c r="K31" s="3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134" t="s">
        <v>41</v>
      </c>
      <c r="F32" s="147">
        <f>ROUND((SUM(BF118:BF154)),  2)</f>
        <v>0</v>
      </c>
      <c r="G32" s="37"/>
      <c r="H32" s="37"/>
      <c r="I32" s="148">
        <v>0.20000000000000001</v>
      </c>
      <c r="J32" s="147">
        <f>ROUND(((SUM(BF118:BF154))*I32),  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hidden="1" s="2" customFormat="1" ht="14.4" customHeight="1">
      <c r="A33" s="37"/>
      <c r="B33" s="43"/>
      <c r="C33" s="37"/>
      <c r="D33" s="37"/>
      <c r="E33" s="134" t="s">
        <v>42</v>
      </c>
      <c r="F33" s="147">
        <f>ROUND((SUM(BG118:BG154)),  2)</f>
        <v>0</v>
      </c>
      <c r="G33" s="37"/>
      <c r="H33" s="37"/>
      <c r="I33" s="148">
        <v>0.20000000000000001</v>
      </c>
      <c r="J33" s="147">
        <f>0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hidden="1" s="2" customFormat="1" ht="14.4" customHeight="1">
      <c r="A34" s="37"/>
      <c r="B34" s="43"/>
      <c r="C34" s="37"/>
      <c r="D34" s="37"/>
      <c r="E34" s="134" t="s">
        <v>43</v>
      </c>
      <c r="F34" s="147">
        <f>ROUND((SUM(BH118:BH154)),  2)</f>
        <v>0</v>
      </c>
      <c r="G34" s="37"/>
      <c r="H34" s="37"/>
      <c r="I34" s="148">
        <v>0.20000000000000001</v>
      </c>
      <c r="J34" s="147">
        <f>0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34" t="s">
        <v>44</v>
      </c>
      <c r="F35" s="147">
        <f>ROUND((SUM(BI118:BI154)),  2)</f>
        <v>0</v>
      </c>
      <c r="G35" s="37"/>
      <c r="H35" s="37"/>
      <c r="I35" s="148">
        <v>0</v>
      </c>
      <c r="J35" s="147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="2" customFormat="1" ht="6.96" customHeight="1">
      <c r="A36" s="37"/>
      <c r="B36" s="43"/>
      <c r="C36" s="37"/>
      <c r="D36" s="37"/>
      <c r="E36" s="37"/>
      <c r="F36" s="37"/>
      <c r="G36" s="37"/>
      <c r="H36" s="37"/>
      <c r="I36" s="37"/>
      <c r="J36" s="37"/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="2" customFormat="1" ht="25.44" customHeight="1">
      <c r="A37" s="37"/>
      <c r="B37" s="43"/>
      <c r="C37" s="149"/>
      <c r="D37" s="150" t="s">
        <v>45</v>
      </c>
      <c r="E37" s="151"/>
      <c r="F37" s="151"/>
      <c r="G37" s="152" t="s">
        <v>46</v>
      </c>
      <c r="H37" s="153" t="s">
        <v>47</v>
      </c>
      <c r="I37" s="151"/>
      <c r="J37" s="154">
        <f>SUM(J28:J35)</f>
        <v>0</v>
      </c>
      <c r="K37" s="155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14.4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1" customFormat="1" ht="14.4" customHeight="1">
      <c r="B39" s="19"/>
      <c r="L39" s="19"/>
    </row>
    <row r="40" s="1" customFormat="1" ht="14.4" customHeight="1">
      <c r="B40" s="19"/>
      <c r="L40" s="19"/>
    </row>
    <row r="41" s="1" customFormat="1" ht="14.4" customHeight="1">
      <c r="B41" s="19"/>
      <c r="L41" s="19"/>
    </row>
    <row r="42" s="1" customFormat="1" ht="14.4" customHeight="1">
      <c r="B42" s="19"/>
      <c r="L42" s="19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2"/>
      <c r="D50" s="156" t="s">
        <v>48</v>
      </c>
      <c r="E50" s="157"/>
      <c r="F50" s="157"/>
      <c r="G50" s="156" t="s">
        <v>49</v>
      </c>
      <c r="H50" s="157"/>
      <c r="I50" s="157"/>
      <c r="J50" s="157"/>
      <c r="K50" s="157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58" t="s">
        <v>50</v>
      </c>
      <c r="E61" s="159"/>
      <c r="F61" s="160" t="s">
        <v>51</v>
      </c>
      <c r="G61" s="158" t="s">
        <v>50</v>
      </c>
      <c r="H61" s="159"/>
      <c r="I61" s="159"/>
      <c r="J61" s="161" t="s">
        <v>51</v>
      </c>
      <c r="K61" s="159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56" t="s">
        <v>52</v>
      </c>
      <c r="E65" s="162"/>
      <c r="F65" s="162"/>
      <c r="G65" s="156" t="s">
        <v>53</v>
      </c>
      <c r="H65" s="162"/>
      <c r="I65" s="162"/>
      <c r="J65" s="162"/>
      <c r="K65" s="162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58" t="s">
        <v>50</v>
      </c>
      <c r="E76" s="159"/>
      <c r="F76" s="160" t="s">
        <v>51</v>
      </c>
      <c r="G76" s="158" t="s">
        <v>50</v>
      </c>
      <c r="H76" s="159"/>
      <c r="I76" s="159"/>
      <c r="J76" s="161" t="s">
        <v>51</v>
      </c>
      <c r="K76" s="159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63"/>
      <c r="C77" s="164"/>
      <c r="D77" s="164"/>
      <c r="E77" s="164"/>
      <c r="F77" s="164"/>
      <c r="G77" s="164"/>
      <c r="H77" s="164"/>
      <c r="I77" s="164"/>
      <c r="J77" s="164"/>
      <c r="K77" s="164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hidden="1" s="2" customFormat="1" ht="6.96" customHeight="1">
      <c r="A81" s="37"/>
      <c r="B81" s="165"/>
      <c r="C81" s="166"/>
      <c r="D81" s="166"/>
      <c r="E81" s="166"/>
      <c r="F81" s="166"/>
      <c r="G81" s="166"/>
      <c r="H81" s="166"/>
      <c r="I81" s="166"/>
      <c r="J81" s="166"/>
      <c r="K81" s="166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hidden="1" s="2" customFormat="1" ht="24.96" customHeight="1">
      <c r="A82" s="37"/>
      <c r="B82" s="38"/>
      <c r="C82" s="22" t="s">
        <v>83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hidden="1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hidden="1" s="2" customFormat="1" ht="12" customHeight="1">
      <c r="A84" s="37"/>
      <c r="B84" s="38"/>
      <c r="C84" s="31" t="s">
        <v>15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hidden="1" s="2" customFormat="1" ht="16.5" customHeight="1">
      <c r="A85" s="37"/>
      <c r="B85" s="38"/>
      <c r="C85" s="39"/>
      <c r="D85" s="39"/>
      <c r="E85" s="75" t="str">
        <f>E7</f>
        <v>Oprava prepadnutej kanalizácie</v>
      </c>
      <c r="F85" s="39"/>
      <c r="G85" s="39"/>
      <c r="H85" s="39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hidden="1" s="2" customFormat="1" ht="6.96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hidden="1" s="2" customFormat="1" ht="12" customHeight="1">
      <c r="A87" s="37"/>
      <c r="B87" s="38"/>
      <c r="C87" s="31" t="s">
        <v>19</v>
      </c>
      <c r="D87" s="39"/>
      <c r="E87" s="39"/>
      <c r="F87" s="26" t="str">
        <f>F10</f>
        <v>Gymnázium Ivana Horvátha, Bratislava</v>
      </c>
      <c r="G87" s="39"/>
      <c r="H87" s="39"/>
      <c r="I87" s="31" t="s">
        <v>21</v>
      </c>
      <c r="J87" s="78" t="str">
        <f>IF(J10="","",J10)</f>
        <v>26.5.2021</v>
      </c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hidden="1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hidden="1" s="2" customFormat="1" ht="15.15" customHeight="1">
      <c r="A89" s="37"/>
      <c r="B89" s="38"/>
      <c r="C89" s="31" t="s">
        <v>23</v>
      </c>
      <c r="D89" s="39"/>
      <c r="E89" s="39"/>
      <c r="F89" s="26" t="str">
        <f>E13</f>
        <v>Gymnázium Ivana Horvátha, Ivana Horvátha 14, BA</v>
      </c>
      <c r="G89" s="39"/>
      <c r="H89" s="39"/>
      <c r="I89" s="31" t="s">
        <v>29</v>
      </c>
      <c r="J89" s="35" t="str">
        <f>E19</f>
        <v xml:space="preserve"> 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hidden="1" s="2" customFormat="1" ht="25.65" customHeight="1">
      <c r="A90" s="37"/>
      <c r="B90" s="38"/>
      <c r="C90" s="31" t="s">
        <v>27</v>
      </c>
      <c r="D90" s="39"/>
      <c r="E90" s="39"/>
      <c r="F90" s="26" t="str">
        <f>IF(E16="","",E16)</f>
        <v>Vyplň údaj</v>
      </c>
      <c r="G90" s="39"/>
      <c r="H90" s="39"/>
      <c r="I90" s="31" t="s">
        <v>32</v>
      </c>
      <c r="J90" s="35" t="str">
        <f>E22</f>
        <v>Bratislavský samosprávny kraj</v>
      </c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hidden="1" s="2" customFormat="1" ht="10.32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hidden="1" s="2" customFormat="1" ht="29.28" customHeight="1">
      <c r="A92" s="37"/>
      <c r="B92" s="38"/>
      <c r="C92" s="167" t="s">
        <v>84</v>
      </c>
      <c r="D92" s="168"/>
      <c r="E92" s="168"/>
      <c r="F92" s="168"/>
      <c r="G92" s="168"/>
      <c r="H92" s="168"/>
      <c r="I92" s="168"/>
      <c r="J92" s="169" t="s">
        <v>85</v>
      </c>
      <c r="K92" s="168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hidden="1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hidden="1" s="2" customFormat="1" ht="22.8" customHeight="1">
      <c r="A94" s="37"/>
      <c r="B94" s="38"/>
      <c r="C94" s="170" t="s">
        <v>86</v>
      </c>
      <c r="D94" s="39"/>
      <c r="E94" s="39"/>
      <c r="F94" s="39"/>
      <c r="G94" s="39"/>
      <c r="H94" s="39"/>
      <c r="I94" s="39"/>
      <c r="J94" s="109">
        <f>J118</f>
        <v>0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U94" s="16" t="s">
        <v>87</v>
      </c>
    </row>
    <row r="95" hidden="1" s="9" customFormat="1" ht="24.96" customHeight="1">
      <c r="A95" s="9"/>
      <c r="B95" s="171"/>
      <c r="C95" s="172"/>
      <c r="D95" s="173" t="s">
        <v>88</v>
      </c>
      <c r="E95" s="174"/>
      <c r="F95" s="174"/>
      <c r="G95" s="174"/>
      <c r="H95" s="174"/>
      <c r="I95" s="174"/>
      <c r="J95" s="175">
        <f>J119</f>
        <v>0</v>
      </c>
      <c r="K95" s="172"/>
      <c r="L95" s="176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hidden="1" s="10" customFormat="1" ht="19.92" customHeight="1">
      <c r="A96" s="10"/>
      <c r="B96" s="177"/>
      <c r="C96" s="178"/>
      <c r="D96" s="179" t="s">
        <v>89</v>
      </c>
      <c r="E96" s="180"/>
      <c r="F96" s="180"/>
      <c r="G96" s="180"/>
      <c r="H96" s="180"/>
      <c r="I96" s="180"/>
      <c r="J96" s="181">
        <f>J120</f>
        <v>0</v>
      </c>
      <c r="K96" s="178"/>
      <c r="L96" s="182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hidden="1" s="10" customFormat="1" ht="19.92" customHeight="1">
      <c r="A97" s="10"/>
      <c r="B97" s="177"/>
      <c r="C97" s="178"/>
      <c r="D97" s="179" t="s">
        <v>90</v>
      </c>
      <c r="E97" s="180"/>
      <c r="F97" s="180"/>
      <c r="G97" s="180"/>
      <c r="H97" s="180"/>
      <c r="I97" s="180"/>
      <c r="J97" s="181">
        <f>J134</f>
        <v>0</v>
      </c>
      <c r="K97" s="178"/>
      <c r="L97" s="182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hidden="1" s="10" customFormat="1" ht="19.92" customHeight="1">
      <c r="A98" s="10"/>
      <c r="B98" s="177"/>
      <c r="C98" s="178"/>
      <c r="D98" s="179" t="s">
        <v>91</v>
      </c>
      <c r="E98" s="180"/>
      <c r="F98" s="180"/>
      <c r="G98" s="180"/>
      <c r="H98" s="180"/>
      <c r="I98" s="180"/>
      <c r="J98" s="181">
        <f>J137</f>
        <v>0</v>
      </c>
      <c r="K98" s="178"/>
      <c r="L98" s="18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77"/>
      <c r="C99" s="178"/>
      <c r="D99" s="179" t="s">
        <v>92</v>
      </c>
      <c r="E99" s="180"/>
      <c r="F99" s="180"/>
      <c r="G99" s="180"/>
      <c r="H99" s="180"/>
      <c r="I99" s="180"/>
      <c r="J99" s="181">
        <f>J143</f>
        <v>0</v>
      </c>
      <c r="K99" s="178"/>
      <c r="L99" s="18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77"/>
      <c r="C100" s="178"/>
      <c r="D100" s="179" t="s">
        <v>93</v>
      </c>
      <c r="E100" s="180"/>
      <c r="F100" s="180"/>
      <c r="G100" s="180"/>
      <c r="H100" s="180"/>
      <c r="I100" s="180"/>
      <c r="J100" s="181">
        <f>J150</f>
        <v>0</v>
      </c>
      <c r="K100" s="178"/>
      <c r="L100" s="18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2" customFormat="1" ht="21.84" customHeight="1">
      <c r="A101" s="37"/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hidden="1" s="2" customFormat="1" ht="6.96" customHeight="1">
      <c r="A102" s="37"/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hidden="1"/>
    <row r="104" hidden="1"/>
    <row r="105" hidden="1"/>
    <row r="106" s="2" customFormat="1" ht="6.96" customHeight="1">
      <c r="A106" s="37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="2" customFormat="1" ht="24.96" customHeight="1">
      <c r="A107" s="37"/>
      <c r="B107" s="38"/>
      <c r="C107" s="22" t="s">
        <v>94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6.96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12" customHeight="1">
      <c r="A109" s="37"/>
      <c r="B109" s="38"/>
      <c r="C109" s="31" t="s">
        <v>15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16.5" customHeight="1">
      <c r="A110" s="37"/>
      <c r="B110" s="38"/>
      <c r="C110" s="39"/>
      <c r="D110" s="39"/>
      <c r="E110" s="75" t="str">
        <f>E7</f>
        <v>Oprava prepadnutej kanalizácie</v>
      </c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6.96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2" customHeight="1">
      <c r="A112" s="37"/>
      <c r="B112" s="38"/>
      <c r="C112" s="31" t="s">
        <v>19</v>
      </c>
      <c r="D112" s="39"/>
      <c r="E112" s="39"/>
      <c r="F112" s="26" t="str">
        <f>F10</f>
        <v>Gymnázium Ivana Horvátha, Bratislava</v>
      </c>
      <c r="G112" s="39"/>
      <c r="H112" s="39"/>
      <c r="I112" s="31" t="s">
        <v>21</v>
      </c>
      <c r="J112" s="78" t="str">
        <f>IF(J10="","",J10)</f>
        <v>26.5.2021</v>
      </c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6.96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5.15" customHeight="1">
      <c r="A114" s="37"/>
      <c r="B114" s="38"/>
      <c r="C114" s="31" t="s">
        <v>23</v>
      </c>
      <c r="D114" s="39"/>
      <c r="E114" s="39"/>
      <c r="F114" s="26" t="str">
        <f>E13</f>
        <v>Gymnázium Ivana Horvátha, Ivana Horvátha 14, BA</v>
      </c>
      <c r="G114" s="39"/>
      <c r="H114" s="39"/>
      <c r="I114" s="31" t="s">
        <v>29</v>
      </c>
      <c r="J114" s="35" t="str">
        <f>E19</f>
        <v xml:space="preserve"> 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25.65" customHeight="1">
      <c r="A115" s="37"/>
      <c r="B115" s="38"/>
      <c r="C115" s="31" t="s">
        <v>27</v>
      </c>
      <c r="D115" s="39"/>
      <c r="E115" s="39"/>
      <c r="F115" s="26" t="str">
        <f>IF(E16="","",E16)</f>
        <v>Vyplň údaj</v>
      </c>
      <c r="G115" s="39"/>
      <c r="H115" s="39"/>
      <c r="I115" s="31" t="s">
        <v>32</v>
      </c>
      <c r="J115" s="35" t="str">
        <f>E22</f>
        <v>Bratislavský samosprávny kraj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0.32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11" customFormat="1" ht="29.28" customHeight="1">
      <c r="A117" s="183"/>
      <c r="B117" s="184"/>
      <c r="C117" s="185" t="s">
        <v>95</v>
      </c>
      <c r="D117" s="186" t="s">
        <v>60</v>
      </c>
      <c r="E117" s="186" t="s">
        <v>56</v>
      </c>
      <c r="F117" s="186" t="s">
        <v>57</v>
      </c>
      <c r="G117" s="186" t="s">
        <v>96</v>
      </c>
      <c r="H117" s="186" t="s">
        <v>97</v>
      </c>
      <c r="I117" s="186" t="s">
        <v>98</v>
      </c>
      <c r="J117" s="187" t="s">
        <v>85</v>
      </c>
      <c r="K117" s="188" t="s">
        <v>99</v>
      </c>
      <c r="L117" s="189"/>
      <c r="M117" s="99" t="s">
        <v>1</v>
      </c>
      <c r="N117" s="100" t="s">
        <v>39</v>
      </c>
      <c r="O117" s="100" t="s">
        <v>100</v>
      </c>
      <c r="P117" s="100" t="s">
        <v>101</v>
      </c>
      <c r="Q117" s="100" t="s">
        <v>102</v>
      </c>
      <c r="R117" s="100" t="s">
        <v>103</v>
      </c>
      <c r="S117" s="100" t="s">
        <v>104</v>
      </c>
      <c r="T117" s="101" t="s">
        <v>105</v>
      </c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3"/>
      <c r="AE117" s="183"/>
    </row>
    <row r="118" s="2" customFormat="1" ht="22.8" customHeight="1">
      <c r="A118" s="37"/>
      <c r="B118" s="38"/>
      <c r="C118" s="106" t="s">
        <v>86</v>
      </c>
      <c r="D118" s="39"/>
      <c r="E118" s="39"/>
      <c r="F118" s="39"/>
      <c r="G118" s="39"/>
      <c r="H118" s="39"/>
      <c r="I118" s="39"/>
      <c r="J118" s="190">
        <f>BK118</f>
        <v>0</v>
      </c>
      <c r="K118" s="39"/>
      <c r="L118" s="43"/>
      <c r="M118" s="102"/>
      <c r="N118" s="191"/>
      <c r="O118" s="103"/>
      <c r="P118" s="192">
        <f>P119</f>
        <v>0</v>
      </c>
      <c r="Q118" s="103"/>
      <c r="R118" s="192">
        <f>R119</f>
        <v>31.855674999999998</v>
      </c>
      <c r="S118" s="103"/>
      <c r="T118" s="193">
        <f>T119</f>
        <v>28.394999999999996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6" t="s">
        <v>74</v>
      </c>
      <c r="AU118" s="16" t="s">
        <v>87</v>
      </c>
      <c r="BK118" s="194">
        <f>BK119</f>
        <v>0</v>
      </c>
    </row>
    <row r="119" s="12" customFormat="1" ht="25.92" customHeight="1">
      <c r="A119" s="12"/>
      <c r="B119" s="195"/>
      <c r="C119" s="196"/>
      <c r="D119" s="197" t="s">
        <v>74</v>
      </c>
      <c r="E119" s="198" t="s">
        <v>106</v>
      </c>
      <c r="F119" s="198" t="s">
        <v>107</v>
      </c>
      <c r="G119" s="196"/>
      <c r="H119" s="196"/>
      <c r="I119" s="199"/>
      <c r="J119" s="200">
        <f>BK119</f>
        <v>0</v>
      </c>
      <c r="K119" s="196"/>
      <c r="L119" s="201"/>
      <c r="M119" s="202"/>
      <c r="N119" s="203"/>
      <c r="O119" s="203"/>
      <c r="P119" s="204">
        <f>P120+P134+P137+P143+P150</f>
        <v>0</v>
      </c>
      <c r="Q119" s="203"/>
      <c r="R119" s="204">
        <f>R120+R134+R137+R143+R150</f>
        <v>31.855674999999998</v>
      </c>
      <c r="S119" s="203"/>
      <c r="T119" s="205">
        <f>T120+T134+T137+T143+T150</f>
        <v>28.394999999999996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6" t="s">
        <v>80</v>
      </c>
      <c r="AT119" s="207" t="s">
        <v>74</v>
      </c>
      <c r="AU119" s="207" t="s">
        <v>75</v>
      </c>
      <c r="AY119" s="206" t="s">
        <v>108</v>
      </c>
      <c r="BK119" s="208">
        <f>BK120+BK134+BK137+BK143+BK150</f>
        <v>0</v>
      </c>
    </row>
    <row r="120" s="12" customFormat="1" ht="22.8" customHeight="1">
      <c r="A120" s="12"/>
      <c r="B120" s="195"/>
      <c r="C120" s="196"/>
      <c r="D120" s="197" t="s">
        <v>74</v>
      </c>
      <c r="E120" s="209" t="s">
        <v>80</v>
      </c>
      <c r="F120" s="209" t="s">
        <v>109</v>
      </c>
      <c r="G120" s="196"/>
      <c r="H120" s="196"/>
      <c r="I120" s="199"/>
      <c r="J120" s="210">
        <f>BK120</f>
        <v>0</v>
      </c>
      <c r="K120" s="196"/>
      <c r="L120" s="201"/>
      <c r="M120" s="202"/>
      <c r="N120" s="203"/>
      <c r="O120" s="203"/>
      <c r="P120" s="204">
        <f>SUM(P121:P133)</f>
        <v>0</v>
      </c>
      <c r="Q120" s="203"/>
      <c r="R120" s="204">
        <f>SUM(R121:R133)</f>
        <v>0.22619999999999998</v>
      </c>
      <c r="S120" s="203"/>
      <c r="T120" s="205">
        <f>SUM(T121:T133)</f>
        <v>28.394999999999996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6" t="s">
        <v>80</v>
      </c>
      <c r="AT120" s="207" t="s">
        <v>74</v>
      </c>
      <c r="AU120" s="207" t="s">
        <v>80</v>
      </c>
      <c r="AY120" s="206" t="s">
        <v>108</v>
      </c>
      <c r="BK120" s="208">
        <f>SUM(BK121:BK133)</f>
        <v>0</v>
      </c>
    </row>
    <row r="121" s="2" customFormat="1" ht="24.15" customHeight="1">
      <c r="A121" s="37"/>
      <c r="B121" s="38"/>
      <c r="C121" s="211" t="s">
        <v>80</v>
      </c>
      <c r="D121" s="211" t="s">
        <v>110</v>
      </c>
      <c r="E121" s="212" t="s">
        <v>111</v>
      </c>
      <c r="F121" s="213" t="s">
        <v>112</v>
      </c>
      <c r="G121" s="214" t="s">
        <v>113</v>
      </c>
      <c r="H121" s="215">
        <v>22.5</v>
      </c>
      <c r="I121" s="216"/>
      <c r="J121" s="217">
        <f>ROUND(I121*H121,2)</f>
        <v>0</v>
      </c>
      <c r="K121" s="218"/>
      <c r="L121" s="43"/>
      <c r="M121" s="219" t="s">
        <v>1</v>
      </c>
      <c r="N121" s="220" t="s">
        <v>41</v>
      </c>
      <c r="O121" s="90"/>
      <c r="P121" s="221">
        <f>O121*H121</f>
        <v>0</v>
      </c>
      <c r="Q121" s="221">
        <v>0</v>
      </c>
      <c r="R121" s="221">
        <f>Q121*H121</f>
        <v>0</v>
      </c>
      <c r="S121" s="221">
        <v>0.18099999999999999</v>
      </c>
      <c r="T121" s="222">
        <f>S121*H121</f>
        <v>4.0724999999999998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23" t="s">
        <v>114</v>
      </c>
      <c r="AT121" s="223" t="s">
        <v>110</v>
      </c>
      <c r="AU121" s="223" t="s">
        <v>115</v>
      </c>
      <c r="AY121" s="16" t="s">
        <v>108</v>
      </c>
      <c r="BE121" s="224">
        <f>IF(N121="základná",J121,0)</f>
        <v>0</v>
      </c>
      <c r="BF121" s="224">
        <f>IF(N121="znížená",J121,0)</f>
        <v>0</v>
      </c>
      <c r="BG121" s="224">
        <f>IF(N121="zákl. prenesená",J121,0)</f>
        <v>0</v>
      </c>
      <c r="BH121" s="224">
        <f>IF(N121="zníž. prenesená",J121,0)</f>
        <v>0</v>
      </c>
      <c r="BI121" s="224">
        <f>IF(N121="nulová",J121,0)</f>
        <v>0</v>
      </c>
      <c r="BJ121" s="16" t="s">
        <v>115</v>
      </c>
      <c r="BK121" s="224">
        <f>ROUND(I121*H121,2)</f>
        <v>0</v>
      </c>
      <c r="BL121" s="16" t="s">
        <v>114</v>
      </c>
      <c r="BM121" s="223" t="s">
        <v>116</v>
      </c>
    </row>
    <row r="122" s="13" customFormat="1">
      <c r="A122" s="13"/>
      <c r="B122" s="225"/>
      <c r="C122" s="226"/>
      <c r="D122" s="227" t="s">
        <v>117</v>
      </c>
      <c r="E122" s="228" t="s">
        <v>1</v>
      </c>
      <c r="F122" s="229" t="s">
        <v>118</v>
      </c>
      <c r="G122" s="226"/>
      <c r="H122" s="230">
        <v>12</v>
      </c>
      <c r="I122" s="231"/>
      <c r="J122" s="226"/>
      <c r="K122" s="226"/>
      <c r="L122" s="232"/>
      <c r="M122" s="233"/>
      <c r="N122" s="234"/>
      <c r="O122" s="234"/>
      <c r="P122" s="234"/>
      <c r="Q122" s="234"/>
      <c r="R122" s="234"/>
      <c r="S122" s="234"/>
      <c r="T122" s="235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6" t="s">
        <v>117</v>
      </c>
      <c r="AU122" s="236" t="s">
        <v>115</v>
      </c>
      <c r="AV122" s="13" t="s">
        <v>115</v>
      </c>
      <c r="AW122" s="13" t="s">
        <v>31</v>
      </c>
      <c r="AX122" s="13" t="s">
        <v>75</v>
      </c>
      <c r="AY122" s="236" t="s">
        <v>108</v>
      </c>
    </row>
    <row r="123" s="13" customFormat="1">
      <c r="A123" s="13"/>
      <c r="B123" s="225"/>
      <c r="C123" s="226"/>
      <c r="D123" s="227" t="s">
        <v>117</v>
      </c>
      <c r="E123" s="228" t="s">
        <v>1</v>
      </c>
      <c r="F123" s="229" t="s">
        <v>119</v>
      </c>
      <c r="G123" s="226"/>
      <c r="H123" s="230">
        <v>4.5</v>
      </c>
      <c r="I123" s="231"/>
      <c r="J123" s="226"/>
      <c r="K123" s="226"/>
      <c r="L123" s="232"/>
      <c r="M123" s="233"/>
      <c r="N123" s="234"/>
      <c r="O123" s="234"/>
      <c r="P123" s="234"/>
      <c r="Q123" s="234"/>
      <c r="R123" s="234"/>
      <c r="S123" s="234"/>
      <c r="T123" s="23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6" t="s">
        <v>117</v>
      </c>
      <c r="AU123" s="236" t="s">
        <v>115</v>
      </c>
      <c r="AV123" s="13" t="s">
        <v>115</v>
      </c>
      <c r="AW123" s="13" t="s">
        <v>31</v>
      </c>
      <c r="AX123" s="13" t="s">
        <v>75</v>
      </c>
      <c r="AY123" s="236" t="s">
        <v>108</v>
      </c>
    </row>
    <row r="124" s="13" customFormat="1">
      <c r="A124" s="13"/>
      <c r="B124" s="225"/>
      <c r="C124" s="226"/>
      <c r="D124" s="227" t="s">
        <v>117</v>
      </c>
      <c r="E124" s="228" t="s">
        <v>1</v>
      </c>
      <c r="F124" s="229" t="s">
        <v>120</v>
      </c>
      <c r="G124" s="226"/>
      <c r="H124" s="230">
        <v>6</v>
      </c>
      <c r="I124" s="231"/>
      <c r="J124" s="226"/>
      <c r="K124" s="226"/>
      <c r="L124" s="232"/>
      <c r="M124" s="233"/>
      <c r="N124" s="234"/>
      <c r="O124" s="234"/>
      <c r="P124" s="234"/>
      <c r="Q124" s="234"/>
      <c r="R124" s="234"/>
      <c r="S124" s="234"/>
      <c r="T124" s="23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6" t="s">
        <v>117</v>
      </c>
      <c r="AU124" s="236" t="s">
        <v>115</v>
      </c>
      <c r="AV124" s="13" t="s">
        <v>115</v>
      </c>
      <c r="AW124" s="13" t="s">
        <v>31</v>
      </c>
      <c r="AX124" s="13" t="s">
        <v>75</v>
      </c>
      <c r="AY124" s="236" t="s">
        <v>108</v>
      </c>
    </row>
    <row r="125" s="14" customFormat="1">
      <c r="A125" s="14"/>
      <c r="B125" s="237"/>
      <c r="C125" s="238"/>
      <c r="D125" s="227" t="s">
        <v>117</v>
      </c>
      <c r="E125" s="239" t="s">
        <v>1</v>
      </c>
      <c r="F125" s="240" t="s">
        <v>121</v>
      </c>
      <c r="G125" s="238"/>
      <c r="H125" s="241">
        <v>22.5</v>
      </c>
      <c r="I125" s="242"/>
      <c r="J125" s="238"/>
      <c r="K125" s="238"/>
      <c r="L125" s="243"/>
      <c r="M125" s="244"/>
      <c r="N125" s="245"/>
      <c r="O125" s="245"/>
      <c r="P125" s="245"/>
      <c r="Q125" s="245"/>
      <c r="R125" s="245"/>
      <c r="S125" s="245"/>
      <c r="T125" s="246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7" t="s">
        <v>117</v>
      </c>
      <c r="AU125" s="247" t="s">
        <v>115</v>
      </c>
      <c r="AV125" s="14" t="s">
        <v>114</v>
      </c>
      <c r="AW125" s="14" t="s">
        <v>31</v>
      </c>
      <c r="AX125" s="14" t="s">
        <v>80</v>
      </c>
      <c r="AY125" s="247" t="s">
        <v>108</v>
      </c>
    </row>
    <row r="126" s="2" customFormat="1" ht="24.15" customHeight="1">
      <c r="A126" s="37"/>
      <c r="B126" s="38"/>
      <c r="C126" s="211" t="s">
        <v>115</v>
      </c>
      <c r="D126" s="211" t="s">
        <v>110</v>
      </c>
      <c r="E126" s="212" t="s">
        <v>122</v>
      </c>
      <c r="F126" s="213" t="s">
        <v>123</v>
      </c>
      <c r="G126" s="214" t="s">
        <v>113</v>
      </c>
      <c r="H126" s="215">
        <v>22.5</v>
      </c>
      <c r="I126" s="216"/>
      <c r="J126" s="217">
        <f>ROUND(I126*H126,2)</f>
        <v>0</v>
      </c>
      <c r="K126" s="218"/>
      <c r="L126" s="43"/>
      <c r="M126" s="219" t="s">
        <v>1</v>
      </c>
      <c r="N126" s="220" t="s">
        <v>41</v>
      </c>
      <c r="O126" s="90"/>
      <c r="P126" s="221">
        <f>O126*H126</f>
        <v>0</v>
      </c>
      <c r="Q126" s="221">
        <v>0</v>
      </c>
      <c r="R126" s="221">
        <f>Q126*H126</f>
        <v>0</v>
      </c>
      <c r="S126" s="221">
        <v>0.40000000000000002</v>
      </c>
      <c r="T126" s="222">
        <f>S126*H126</f>
        <v>9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3" t="s">
        <v>114</v>
      </c>
      <c r="AT126" s="223" t="s">
        <v>110</v>
      </c>
      <c r="AU126" s="223" t="s">
        <v>115</v>
      </c>
      <c r="AY126" s="16" t="s">
        <v>108</v>
      </c>
      <c r="BE126" s="224">
        <f>IF(N126="základná",J126,0)</f>
        <v>0</v>
      </c>
      <c r="BF126" s="224">
        <f>IF(N126="znížená",J126,0)</f>
        <v>0</v>
      </c>
      <c r="BG126" s="224">
        <f>IF(N126="zákl. prenesená",J126,0)</f>
        <v>0</v>
      </c>
      <c r="BH126" s="224">
        <f>IF(N126="zníž. prenesená",J126,0)</f>
        <v>0</v>
      </c>
      <c r="BI126" s="224">
        <f>IF(N126="nulová",J126,0)</f>
        <v>0</v>
      </c>
      <c r="BJ126" s="16" t="s">
        <v>115</v>
      </c>
      <c r="BK126" s="224">
        <f>ROUND(I126*H126,2)</f>
        <v>0</v>
      </c>
      <c r="BL126" s="16" t="s">
        <v>114</v>
      </c>
      <c r="BM126" s="223" t="s">
        <v>124</v>
      </c>
    </row>
    <row r="127" s="2" customFormat="1" ht="24.15" customHeight="1">
      <c r="A127" s="37"/>
      <c r="B127" s="38"/>
      <c r="C127" s="211" t="s">
        <v>125</v>
      </c>
      <c r="D127" s="211" t="s">
        <v>110</v>
      </c>
      <c r="E127" s="212" t="s">
        <v>126</v>
      </c>
      <c r="F127" s="213" t="s">
        <v>127</v>
      </c>
      <c r="G127" s="214" t="s">
        <v>113</v>
      </c>
      <c r="H127" s="215">
        <v>22.5</v>
      </c>
      <c r="I127" s="216"/>
      <c r="J127" s="217">
        <f>ROUND(I127*H127,2)</f>
        <v>0</v>
      </c>
      <c r="K127" s="218"/>
      <c r="L127" s="43"/>
      <c r="M127" s="219" t="s">
        <v>1</v>
      </c>
      <c r="N127" s="220" t="s">
        <v>41</v>
      </c>
      <c r="O127" s="90"/>
      <c r="P127" s="221">
        <f>O127*H127</f>
        <v>0</v>
      </c>
      <c r="Q127" s="221">
        <v>0</v>
      </c>
      <c r="R127" s="221">
        <f>Q127*H127</f>
        <v>0</v>
      </c>
      <c r="S127" s="221">
        <v>0.5</v>
      </c>
      <c r="T127" s="222">
        <f>S127*H127</f>
        <v>11.25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3" t="s">
        <v>114</v>
      </c>
      <c r="AT127" s="223" t="s">
        <v>110</v>
      </c>
      <c r="AU127" s="223" t="s">
        <v>115</v>
      </c>
      <c r="AY127" s="16" t="s">
        <v>108</v>
      </c>
      <c r="BE127" s="224">
        <f>IF(N127="základná",J127,0)</f>
        <v>0</v>
      </c>
      <c r="BF127" s="224">
        <f>IF(N127="znížená",J127,0)</f>
        <v>0</v>
      </c>
      <c r="BG127" s="224">
        <f>IF(N127="zákl. prenesená",J127,0)</f>
        <v>0</v>
      </c>
      <c r="BH127" s="224">
        <f>IF(N127="zníž. prenesená",J127,0)</f>
        <v>0</v>
      </c>
      <c r="BI127" s="224">
        <f>IF(N127="nulová",J127,0)</f>
        <v>0</v>
      </c>
      <c r="BJ127" s="16" t="s">
        <v>115</v>
      </c>
      <c r="BK127" s="224">
        <f>ROUND(I127*H127,2)</f>
        <v>0</v>
      </c>
      <c r="BL127" s="16" t="s">
        <v>114</v>
      </c>
      <c r="BM127" s="223" t="s">
        <v>128</v>
      </c>
    </row>
    <row r="128" s="2" customFormat="1" ht="24.15" customHeight="1">
      <c r="A128" s="37"/>
      <c r="B128" s="38"/>
      <c r="C128" s="211" t="s">
        <v>114</v>
      </c>
      <c r="D128" s="211" t="s">
        <v>110</v>
      </c>
      <c r="E128" s="212" t="s">
        <v>129</v>
      </c>
      <c r="F128" s="213" t="s">
        <v>130</v>
      </c>
      <c r="G128" s="214" t="s">
        <v>113</v>
      </c>
      <c r="H128" s="215">
        <v>22.5</v>
      </c>
      <c r="I128" s="216"/>
      <c r="J128" s="217">
        <f>ROUND(I128*H128,2)</f>
        <v>0</v>
      </c>
      <c r="K128" s="218"/>
      <c r="L128" s="43"/>
      <c r="M128" s="219" t="s">
        <v>1</v>
      </c>
      <c r="N128" s="220" t="s">
        <v>41</v>
      </c>
      <c r="O128" s="90"/>
      <c r="P128" s="221">
        <f>O128*H128</f>
        <v>0</v>
      </c>
      <c r="Q128" s="221">
        <v>0</v>
      </c>
      <c r="R128" s="221">
        <f>Q128*H128</f>
        <v>0</v>
      </c>
      <c r="S128" s="221">
        <v>0.18099999999999999</v>
      </c>
      <c r="T128" s="222">
        <f>S128*H128</f>
        <v>4.0724999999999998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23" t="s">
        <v>114</v>
      </c>
      <c r="AT128" s="223" t="s">
        <v>110</v>
      </c>
      <c r="AU128" s="223" t="s">
        <v>115</v>
      </c>
      <c r="AY128" s="16" t="s">
        <v>108</v>
      </c>
      <c r="BE128" s="224">
        <f>IF(N128="základná",J128,0)</f>
        <v>0</v>
      </c>
      <c r="BF128" s="224">
        <f>IF(N128="znížená",J128,0)</f>
        <v>0</v>
      </c>
      <c r="BG128" s="224">
        <f>IF(N128="zákl. prenesená",J128,0)</f>
        <v>0</v>
      </c>
      <c r="BH128" s="224">
        <f>IF(N128="zníž. prenesená",J128,0)</f>
        <v>0</v>
      </c>
      <c r="BI128" s="224">
        <f>IF(N128="nulová",J128,0)</f>
        <v>0</v>
      </c>
      <c r="BJ128" s="16" t="s">
        <v>115</v>
      </c>
      <c r="BK128" s="224">
        <f>ROUND(I128*H128,2)</f>
        <v>0</v>
      </c>
      <c r="BL128" s="16" t="s">
        <v>114</v>
      </c>
      <c r="BM128" s="223" t="s">
        <v>131</v>
      </c>
    </row>
    <row r="129" s="2" customFormat="1" ht="24.15" customHeight="1">
      <c r="A129" s="37"/>
      <c r="B129" s="38"/>
      <c r="C129" s="211" t="s">
        <v>132</v>
      </c>
      <c r="D129" s="211" t="s">
        <v>110</v>
      </c>
      <c r="E129" s="212" t="s">
        <v>133</v>
      </c>
      <c r="F129" s="213" t="s">
        <v>134</v>
      </c>
      <c r="G129" s="214" t="s">
        <v>135</v>
      </c>
      <c r="H129" s="215">
        <v>58</v>
      </c>
      <c r="I129" s="216"/>
      <c r="J129" s="217">
        <f>ROUND(I129*H129,2)</f>
        <v>0</v>
      </c>
      <c r="K129" s="218"/>
      <c r="L129" s="43"/>
      <c r="M129" s="219" t="s">
        <v>1</v>
      </c>
      <c r="N129" s="220" t="s">
        <v>41</v>
      </c>
      <c r="O129" s="90"/>
      <c r="P129" s="221">
        <f>O129*H129</f>
        <v>0</v>
      </c>
      <c r="Q129" s="221">
        <v>0.0038999999999999998</v>
      </c>
      <c r="R129" s="221">
        <f>Q129*H129</f>
        <v>0.22619999999999998</v>
      </c>
      <c r="S129" s="221">
        <v>0</v>
      </c>
      <c r="T129" s="222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3" t="s">
        <v>114</v>
      </c>
      <c r="AT129" s="223" t="s">
        <v>110</v>
      </c>
      <c r="AU129" s="223" t="s">
        <v>115</v>
      </c>
      <c r="AY129" s="16" t="s">
        <v>108</v>
      </c>
      <c r="BE129" s="224">
        <f>IF(N129="základná",J129,0)</f>
        <v>0</v>
      </c>
      <c r="BF129" s="224">
        <f>IF(N129="znížená",J129,0)</f>
        <v>0</v>
      </c>
      <c r="BG129" s="224">
        <f>IF(N129="zákl. prenesená",J129,0)</f>
        <v>0</v>
      </c>
      <c r="BH129" s="224">
        <f>IF(N129="zníž. prenesená",J129,0)</f>
        <v>0</v>
      </c>
      <c r="BI129" s="224">
        <f>IF(N129="nulová",J129,0)</f>
        <v>0</v>
      </c>
      <c r="BJ129" s="16" t="s">
        <v>115</v>
      </c>
      <c r="BK129" s="224">
        <f>ROUND(I129*H129,2)</f>
        <v>0</v>
      </c>
      <c r="BL129" s="16" t="s">
        <v>114</v>
      </c>
      <c r="BM129" s="223" t="s">
        <v>136</v>
      </c>
    </row>
    <row r="130" s="13" customFormat="1">
      <c r="A130" s="13"/>
      <c r="B130" s="225"/>
      <c r="C130" s="226"/>
      <c r="D130" s="227" t="s">
        <v>117</v>
      </c>
      <c r="E130" s="228" t="s">
        <v>1</v>
      </c>
      <c r="F130" s="229" t="s">
        <v>137</v>
      </c>
      <c r="G130" s="226"/>
      <c r="H130" s="230">
        <v>30</v>
      </c>
      <c r="I130" s="231"/>
      <c r="J130" s="226"/>
      <c r="K130" s="226"/>
      <c r="L130" s="232"/>
      <c r="M130" s="233"/>
      <c r="N130" s="234"/>
      <c r="O130" s="234"/>
      <c r="P130" s="234"/>
      <c r="Q130" s="234"/>
      <c r="R130" s="234"/>
      <c r="S130" s="234"/>
      <c r="T130" s="23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6" t="s">
        <v>117</v>
      </c>
      <c r="AU130" s="236" t="s">
        <v>115</v>
      </c>
      <c r="AV130" s="13" t="s">
        <v>115</v>
      </c>
      <c r="AW130" s="13" t="s">
        <v>31</v>
      </c>
      <c r="AX130" s="13" t="s">
        <v>75</v>
      </c>
      <c r="AY130" s="236" t="s">
        <v>108</v>
      </c>
    </row>
    <row r="131" s="13" customFormat="1">
      <c r="A131" s="13"/>
      <c r="B131" s="225"/>
      <c r="C131" s="226"/>
      <c r="D131" s="227" t="s">
        <v>117</v>
      </c>
      <c r="E131" s="228" t="s">
        <v>1</v>
      </c>
      <c r="F131" s="229" t="s">
        <v>138</v>
      </c>
      <c r="G131" s="226"/>
      <c r="H131" s="230">
        <v>16</v>
      </c>
      <c r="I131" s="231"/>
      <c r="J131" s="226"/>
      <c r="K131" s="226"/>
      <c r="L131" s="232"/>
      <c r="M131" s="233"/>
      <c r="N131" s="234"/>
      <c r="O131" s="234"/>
      <c r="P131" s="234"/>
      <c r="Q131" s="234"/>
      <c r="R131" s="234"/>
      <c r="S131" s="234"/>
      <c r="T131" s="23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6" t="s">
        <v>117</v>
      </c>
      <c r="AU131" s="236" t="s">
        <v>115</v>
      </c>
      <c r="AV131" s="13" t="s">
        <v>115</v>
      </c>
      <c r="AW131" s="13" t="s">
        <v>31</v>
      </c>
      <c r="AX131" s="13" t="s">
        <v>75</v>
      </c>
      <c r="AY131" s="236" t="s">
        <v>108</v>
      </c>
    </row>
    <row r="132" s="13" customFormat="1">
      <c r="A132" s="13"/>
      <c r="B132" s="225"/>
      <c r="C132" s="226"/>
      <c r="D132" s="227" t="s">
        <v>117</v>
      </c>
      <c r="E132" s="228" t="s">
        <v>1</v>
      </c>
      <c r="F132" s="229" t="s">
        <v>139</v>
      </c>
      <c r="G132" s="226"/>
      <c r="H132" s="230">
        <v>12</v>
      </c>
      <c r="I132" s="231"/>
      <c r="J132" s="226"/>
      <c r="K132" s="226"/>
      <c r="L132" s="232"/>
      <c r="M132" s="233"/>
      <c r="N132" s="234"/>
      <c r="O132" s="234"/>
      <c r="P132" s="234"/>
      <c r="Q132" s="234"/>
      <c r="R132" s="234"/>
      <c r="S132" s="234"/>
      <c r="T132" s="23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6" t="s">
        <v>117</v>
      </c>
      <c r="AU132" s="236" t="s">
        <v>115</v>
      </c>
      <c r="AV132" s="13" t="s">
        <v>115</v>
      </c>
      <c r="AW132" s="13" t="s">
        <v>31</v>
      </c>
      <c r="AX132" s="13" t="s">
        <v>75</v>
      </c>
      <c r="AY132" s="236" t="s">
        <v>108</v>
      </c>
    </row>
    <row r="133" s="14" customFormat="1">
      <c r="A133" s="14"/>
      <c r="B133" s="237"/>
      <c r="C133" s="238"/>
      <c r="D133" s="227" t="s">
        <v>117</v>
      </c>
      <c r="E133" s="239" t="s">
        <v>1</v>
      </c>
      <c r="F133" s="240" t="s">
        <v>121</v>
      </c>
      <c r="G133" s="238"/>
      <c r="H133" s="241">
        <v>58</v>
      </c>
      <c r="I133" s="242"/>
      <c r="J133" s="238"/>
      <c r="K133" s="238"/>
      <c r="L133" s="243"/>
      <c r="M133" s="244"/>
      <c r="N133" s="245"/>
      <c r="O133" s="245"/>
      <c r="P133" s="245"/>
      <c r="Q133" s="245"/>
      <c r="R133" s="245"/>
      <c r="S133" s="245"/>
      <c r="T133" s="24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7" t="s">
        <v>117</v>
      </c>
      <c r="AU133" s="247" t="s">
        <v>115</v>
      </c>
      <c r="AV133" s="14" t="s">
        <v>114</v>
      </c>
      <c r="AW133" s="14" t="s">
        <v>31</v>
      </c>
      <c r="AX133" s="14" t="s">
        <v>80</v>
      </c>
      <c r="AY133" s="247" t="s">
        <v>108</v>
      </c>
    </row>
    <row r="134" s="12" customFormat="1" ht="22.8" customHeight="1">
      <c r="A134" s="12"/>
      <c r="B134" s="195"/>
      <c r="C134" s="196"/>
      <c r="D134" s="197" t="s">
        <v>74</v>
      </c>
      <c r="E134" s="209" t="s">
        <v>115</v>
      </c>
      <c r="F134" s="209" t="s">
        <v>140</v>
      </c>
      <c r="G134" s="196"/>
      <c r="H134" s="196"/>
      <c r="I134" s="199"/>
      <c r="J134" s="210">
        <f>BK134</f>
        <v>0</v>
      </c>
      <c r="K134" s="196"/>
      <c r="L134" s="201"/>
      <c r="M134" s="202"/>
      <c r="N134" s="203"/>
      <c r="O134" s="203"/>
      <c r="P134" s="204">
        <f>SUM(P135:P136)</f>
        <v>0</v>
      </c>
      <c r="Q134" s="203"/>
      <c r="R134" s="204">
        <f>SUM(R135:R136)</f>
        <v>0.089999999999999997</v>
      </c>
      <c r="S134" s="203"/>
      <c r="T134" s="205">
        <f>SUM(T135:T136)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6" t="s">
        <v>80</v>
      </c>
      <c r="AT134" s="207" t="s">
        <v>74</v>
      </c>
      <c r="AU134" s="207" t="s">
        <v>80</v>
      </c>
      <c r="AY134" s="206" t="s">
        <v>108</v>
      </c>
      <c r="BK134" s="208">
        <f>SUM(BK135:BK136)</f>
        <v>0</v>
      </c>
    </row>
    <row r="135" s="2" customFormat="1" ht="24.15" customHeight="1">
      <c r="A135" s="37"/>
      <c r="B135" s="38"/>
      <c r="C135" s="211" t="s">
        <v>141</v>
      </c>
      <c r="D135" s="211" t="s">
        <v>110</v>
      </c>
      <c r="E135" s="212" t="s">
        <v>142</v>
      </c>
      <c r="F135" s="213" t="s">
        <v>143</v>
      </c>
      <c r="G135" s="214" t="s">
        <v>113</v>
      </c>
      <c r="H135" s="215">
        <v>22.5</v>
      </c>
      <c r="I135" s="216"/>
      <c r="J135" s="217">
        <f>ROUND(I135*H135,2)</f>
        <v>0</v>
      </c>
      <c r="K135" s="218"/>
      <c r="L135" s="43"/>
      <c r="M135" s="219" t="s">
        <v>1</v>
      </c>
      <c r="N135" s="220" t="s">
        <v>41</v>
      </c>
      <c r="O135" s="90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3" t="s">
        <v>114</v>
      </c>
      <c r="AT135" s="223" t="s">
        <v>110</v>
      </c>
      <c r="AU135" s="223" t="s">
        <v>115</v>
      </c>
      <c r="AY135" s="16" t="s">
        <v>108</v>
      </c>
      <c r="BE135" s="224">
        <f>IF(N135="základná",J135,0)</f>
        <v>0</v>
      </c>
      <c r="BF135" s="224">
        <f>IF(N135="znížená",J135,0)</f>
        <v>0</v>
      </c>
      <c r="BG135" s="224">
        <f>IF(N135="zákl. prenesená",J135,0)</f>
        <v>0</v>
      </c>
      <c r="BH135" s="224">
        <f>IF(N135="zníž. prenesená",J135,0)</f>
        <v>0</v>
      </c>
      <c r="BI135" s="224">
        <f>IF(N135="nulová",J135,0)</f>
        <v>0</v>
      </c>
      <c r="BJ135" s="16" t="s">
        <v>115</v>
      </c>
      <c r="BK135" s="224">
        <f>ROUND(I135*H135,2)</f>
        <v>0</v>
      </c>
      <c r="BL135" s="16" t="s">
        <v>114</v>
      </c>
      <c r="BM135" s="223" t="s">
        <v>144</v>
      </c>
    </row>
    <row r="136" s="2" customFormat="1" ht="37.8" customHeight="1">
      <c r="A136" s="37"/>
      <c r="B136" s="38"/>
      <c r="C136" s="211" t="s">
        <v>145</v>
      </c>
      <c r="D136" s="211" t="s">
        <v>110</v>
      </c>
      <c r="E136" s="212" t="s">
        <v>146</v>
      </c>
      <c r="F136" s="213" t="s">
        <v>147</v>
      </c>
      <c r="G136" s="214" t="s">
        <v>148</v>
      </c>
      <c r="H136" s="215">
        <v>1</v>
      </c>
      <c r="I136" s="216"/>
      <c r="J136" s="217">
        <f>ROUND(I136*H136,2)</f>
        <v>0</v>
      </c>
      <c r="K136" s="218"/>
      <c r="L136" s="43"/>
      <c r="M136" s="219" t="s">
        <v>1</v>
      </c>
      <c r="N136" s="220" t="s">
        <v>41</v>
      </c>
      <c r="O136" s="90"/>
      <c r="P136" s="221">
        <f>O136*H136</f>
        <v>0</v>
      </c>
      <c r="Q136" s="221">
        <v>0.089999999999999997</v>
      </c>
      <c r="R136" s="221">
        <f>Q136*H136</f>
        <v>0.089999999999999997</v>
      </c>
      <c r="S136" s="221">
        <v>0</v>
      </c>
      <c r="T136" s="222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3" t="s">
        <v>114</v>
      </c>
      <c r="AT136" s="223" t="s">
        <v>110</v>
      </c>
      <c r="AU136" s="223" t="s">
        <v>115</v>
      </c>
      <c r="AY136" s="16" t="s">
        <v>108</v>
      </c>
      <c r="BE136" s="224">
        <f>IF(N136="základná",J136,0)</f>
        <v>0</v>
      </c>
      <c r="BF136" s="224">
        <f>IF(N136="znížená",J136,0)</f>
        <v>0</v>
      </c>
      <c r="BG136" s="224">
        <f>IF(N136="zákl. prenesená",J136,0)</f>
        <v>0</v>
      </c>
      <c r="BH136" s="224">
        <f>IF(N136="zníž. prenesená",J136,0)</f>
        <v>0</v>
      </c>
      <c r="BI136" s="224">
        <f>IF(N136="nulová",J136,0)</f>
        <v>0</v>
      </c>
      <c r="BJ136" s="16" t="s">
        <v>115</v>
      </c>
      <c r="BK136" s="224">
        <f>ROUND(I136*H136,2)</f>
        <v>0</v>
      </c>
      <c r="BL136" s="16" t="s">
        <v>114</v>
      </c>
      <c r="BM136" s="223" t="s">
        <v>149</v>
      </c>
    </row>
    <row r="137" s="12" customFormat="1" ht="22.8" customHeight="1">
      <c r="A137" s="12"/>
      <c r="B137" s="195"/>
      <c r="C137" s="196"/>
      <c r="D137" s="197" t="s">
        <v>74</v>
      </c>
      <c r="E137" s="209" t="s">
        <v>132</v>
      </c>
      <c r="F137" s="209" t="s">
        <v>150</v>
      </c>
      <c r="G137" s="196"/>
      <c r="H137" s="196"/>
      <c r="I137" s="199"/>
      <c r="J137" s="210">
        <f>BK137</f>
        <v>0</v>
      </c>
      <c r="K137" s="196"/>
      <c r="L137" s="201"/>
      <c r="M137" s="202"/>
      <c r="N137" s="203"/>
      <c r="O137" s="203"/>
      <c r="P137" s="204">
        <f>SUM(P138:P142)</f>
        <v>0</v>
      </c>
      <c r="Q137" s="203"/>
      <c r="R137" s="204">
        <f>SUM(R138:R142)</f>
        <v>31.342275000000001</v>
      </c>
      <c r="S137" s="203"/>
      <c r="T137" s="205">
        <f>SUM(T138:T142)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6" t="s">
        <v>80</v>
      </c>
      <c r="AT137" s="207" t="s">
        <v>74</v>
      </c>
      <c r="AU137" s="207" t="s">
        <v>80</v>
      </c>
      <c r="AY137" s="206" t="s">
        <v>108</v>
      </c>
      <c r="BK137" s="208">
        <f>SUM(BK138:BK142)</f>
        <v>0</v>
      </c>
    </row>
    <row r="138" s="2" customFormat="1" ht="37.8" customHeight="1">
      <c r="A138" s="37"/>
      <c r="B138" s="38"/>
      <c r="C138" s="211" t="s">
        <v>151</v>
      </c>
      <c r="D138" s="211" t="s">
        <v>110</v>
      </c>
      <c r="E138" s="212" t="s">
        <v>152</v>
      </c>
      <c r="F138" s="213" t="s">
        <v>153</v>
      </c>
      <c r="G138" s="214" t="s">
        <v>113</v>
      </c>
      <c r="H138" s="215">
        <v>22.5</v>
      </c>
      <c r="I138" s="216"/>
      <c r="J138" s="217">
        <f>ROUND(I138*H138,2)</f>
        <v>0</v>
      </c>
      <c r="K138" s="218"/>
      <c r="L138" s="43"/>
      <c r="M138" s="219" t="s">
        <v>1</v>
      </c>
      <c r="N138" s="220" t="s">
        <v>41</v>
      </c>
      <c r="O138" s="90"/>
      <c r="P138" s="221">
        <f>O138*H138</f>
        <v>0</v>
      </c>
      <c r="Q138" s="221">
        <v>0.2024</v>
      </c>
      <c r="R138" s="221">
        <f>Q138*H138</f>
        <v>4.5540000000000003</v>
      </c>
      <c r="S138" s="221">
        <v>0</v>
      </c>
      <c r="T138" s="222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3" t="s">
        <v>114</v>
      </c>
      <c r="AT138" s="223" t="s">
        <v>110</v>
      </c>
      <c r="AU138" s="223" t="s">
        <v>115</v>
      </c>
      <c r="AY138" s="16" t="s">
        <v>108</v>
      </c>
      <c r="BE138" s="224">
        <f>IF(N138="základná",J138,0)</f>
        <v>0</v>
      </c>
      <c r="BF138" s="224">
        <f>IF(N138="znížená",J138,0)</f>
        <v>0</v>
      </c>
      <c r="BG138" s="224">
        <f>IF(N138="zákl. prenesená",J138,0)</f>
        <v>0</v>
      </c>
      <c r="BH138" s="224">
        <f>IF(N138="zníž. prenesená",J138,0)</f>
        <v>0</v>
      </c>
      <c r="BI138" s="224">
        <f>IF(N138="nulová",J138,0)</f>
        <v>0</v>
      </c>
      <c r="BJ138" s="16" t="s">
        <v>115</v>
      </c>
      <c r="BK138" s="224">
        <f>ROUND(I138*H138,2)</f>
        <v>0</v>
      </c>
      <c r="BL138" s="16" t="s">
        <v>114</v>
      </c>
      <c r="BM138" s="223" t="s">
        <v>154</v>
      </c>
    </row>
    <row r="139" s="2" customFormat="1" ht="24.15" customHeight="1">
      <c r="A139" s="37"/>
      <c r="B139" s="38"/>
      <c r="C139" s="211" t="s">
        <v>155</v>
      </c>
      <c r="D139" s="211" t="s">
        <v>110</v>
      </c>
      <c r="E139" s="212" t="s">
        <v>156</v>
      </c>
      <c r="F139" s="213" t="s">
        <v>157</v>
      </c>
      <c r="G139" s="214" t="s">
        <v>113</v>
      </c>
      <c r="H139" s="215">
        <v>22.5</v>
      </c>
      <c r="I139" s="216"/>
      <c r="J139" s="217">
        <f>ROUND(I139*H139,2)</f>
        <v>0</v>
      </c>
      <c r="K139" s="218"/>
      <c r="L139" s="43"/>
      <c r="M139" s="219" t="s">
        <v>1</v>
      </c>
      <c r="N139" s="220" t="s">
        <v>41</v>
      </c>
      <c r="O139" s="90"/>
      <c r="P139" s="221">
        <f>O139*H139</f>
        <v>0</v>
      </c>
      <c r="Q139" s="221">
        <v>0.37080000000000002</v>
      </c>
      <c r="R139" s="221">
        <f>Q139*H139</f>
        <v>8.343</v>
      </c>
      <c r="S139" s="221">
        <v>0</v>
      </c>
      <c r="T139" s="222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3" t="s">
        <v>114</v>
      </c>
      <c r="AT139" s="223" t="s">
        <v>110</v>
      </c>
      <c r="AU139" s="223" t="s">
        <v>115</v>
      </c>
      <c r="AY139" s="16" t="s">
        <v>108</v>
      </c>
      <c r="BE139" s="224">
        <f>IF(N139="základná",J139,0)</f>
        <v>0</v>
      </c>
      <c r="BF139" s="224">
        <f>IF(N139="znížená",J139,0)</f>
        <v>0</v>
      </c>
      <c r="BG139" s="224">
        <f>IF(N139="zákl. prenesená",J139,0)</f>
        <v>0</v>
      </c>
      <c r="BH139" s="224">
        <f>IF(N139="zníž. prenesená",J139,0)</f>
        <v>0</v>
      </c>
      <c r="BI139" s="224">
        <f>IF(N139="nulová",J139,0)</f>
        <v>0</v>
      </c>
      <c r="BJ139" s="16" t="s">
        <v>115</v>
      </c>
      <c r="BK139" s="224">
        <f>ROUND(I139*H139,2)</f>
        <v>0</v>
      </c>
      <c r="BL139" s="16" t="s">
        <v>114</v>
      </c>
      <c r="BM139" s="223" t="s">
        <v>158</v>
      </c>
    </row>
    <row r="140" s="2" customFormat="1" ht="37.8" customHeight="1">
      <c r="A140" s="37"/>
      <c r="B140" s="38"/>
      <c r="C140" s="211" t="s">
        <v>159</v>
      </c>
      <c r="D140" s="211" t="s">
        <v>110</v>
      </c>
      <c r="E140" s="212" t="s">
        <v>160</v>
      </c>
      <c r="F140" s="213" t="s">
        <v>161</v>
      </c>
      <c r="G140" s="214" t="s">
        <v>113</v>
      </c>
      <c r="H140" s="215">
        <v>22.5</v>
      </c>
      <c r="I140" s="216"/>
      <c r="J140" s="217">
        <f>ROUND(I140*H140,2)</f>
        <v>0</v>
      </c>
      <c r="K140" s="218"/>
      <c r="L140" s="43"/>
      <c r="M140" s="219" t="s">
        <v>1</v>
      </c>
      <c r="N140" s="220" t="s">
        <v>41</v>
      </c>
      <c r="O140" s="90"/>
      <c r="P140" s="221">
        <f>O140*H140</f>
        <v>0</v>
      </c>
      <c r="Q140" s="221">
        <v>0.26375999999999999</v>
      </c>
      <c r="R140" s="221">
        <f>Q140*H140</f>
        <v>5.9345999999999997</v>
      </c>
      <c r="S140" s="221">
        <v>0</v>
      </c>
      <c r="T140" s="222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3" t="s">
        <v>114</v>
      </c>
      <c r="AT140" s="223" t="s">
        <v>110</v>
      </c>
      <c r="AU140" s="223" t="s">
        <v>115</v>
      </c>
      <c r="AY140" s="16" t="s">
        <v>108</v>
      </c>
      <c r="BE140" s="224">
        <f>IF(N140="základná",J140,0)</f>
        <v>0</v>
      </c>
      <c r="BF140" s="224">
        <f>IF(N140="znížená",J140,0)</f>
        <v>0</v>
      </c>
      <c r="BG140" s="224">
        <f>IF(N140="zákl. prenesená",J140,0)</f>
        <v>0</v>
      </c>
      <c r="BH140" s="224">
        <f>IF(N140="zníž. prenesená",J140,0)</f>
        <v>0</v>
      </c>
      <c r="BI140" s="224">
        <f>IF(N140="nulová",J140,0)</f>
        <v>0</v>
      </c>
      <c r="BJ140" s="16" t="s">
        <v>115</v>
      </c>
      <c r="BK140" s="224">
        <f>ROUND(I140*H140,2)</f>
        <v>0</v>
      </c>
      <c r="BL140" s="16" t="s">
        <v>114</v>
      </c>
      <c r="BM140" s="223" t="s">
        <v>162</v>
      </c>
    </row>
    <row r="141" s="2" customFormat="1" ht="37.8" customHeight="1">
      <c r="A141" s="37"/>
      <c r="B141" s="38"/>
      <c r="C141" s="211" t="s">
        <v>163</v>
      </c>
      <c r="D141" s="211" t="s">
        <v>110</v>
      </c>
      <c r="E141" s="212" t="s">
        <v>164</v>
      </c>
      <c r="F141" s="213" t="s">
        <v>165</v>
      </c>
      <c r="G141" s="214" t="s">
        <v>113</v>
      </c>
      <c r="H141" s="215">
        <v>22.5</v>
      </c>
      <c r="I141" s="216"/>
      <c r="J141" s="217">
        <f>ROUND(I141*H141,2)</f>
        <v>0</v>
      </c>
      <c r="K141" s="218"/>
      <c r="L141" s="43"/>
      <c r="M141" s="219" t="s">
        <v>1</v>
      </c>
      <c r="N141" s="220" t="s">
        <v>41</v>
      </c>
      <c r="O141" s="90"/>
      <c r="P141" s="221">
        <f>O141*H141</f>
        <v>0</v>
      </c>
      <c r="Q141" s="221">
        <v>0.45500000000000002</v>
      </c>
      <c r="R141" s="221">
        <f>Q141*H141</f>
        <v>10.237500000000001</v>
      </c>
      <c r="S141" s="221">
        <v>0</v>
      </c>
      <c r="T141" s="222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3" t="s">
        <v>114</v>
      </c>
      <c r="AT141" s="223" t="s">
        <v>110</v>
      </c>
      <c r="AU141" s="223" t="s">
        <v>115</v>
      </c>
      <c r="AY141" s="16" t="s">
        <v>108</v>
      </c>
      <c r="BE141" s="224">
        <f>IF(N141="základná",J141,0)</f>
        <v>0</v>
      </c>
      <c r="BF141" s="224">
        <f>IF(N141="znížená",J141,0)</f>
        <v>0</v>
      </c>
      <c r="BG141" s="224">
        <f>IF(N141="zákl. prenesená",J141,0)</f>
        <v>0</v>
      </c>
      <c r="BH141" s="224">
        <f>IF(N141="zníž. prenesená",J141,0)</f>
        <v>0</v>
      </c>
      <c r="BI141" s="224">
        <f>IF(N141="nulová",J141,0)</f>
        <v>0</v>
      </c>
      <c r="BJ141" s="16" t="s">
        <v>115</v>
      </c>
      <c r="BK141" s="224">
        <f>ROUND(I141*H141,2)</f>
        <v>0</v>
      </c>
      <c r="BL141" s="16" t="s">
        <v>114</v>
      </c>
      <c r="BM141" s="223" t="s">
        <v>166</v>
      </c>
    </row>
    <row r="142" s="2" customFormat="1" ht="24.15" customHeight="1">
      <c r="A142" s="37"/>
      <c r="B142" s="38"/>
      <c r="C142" s="211" t="s">
        <v>167</v>
      </c>
      <c r="D142" s="211" t="s">
        <v>110</v>
      </c>
      <c r="E142" s="212" t="s">
        <v>168</v>
      </c>
      <c r="F142" s="213" t="s">
        <v>169</v>
      </c>
      <c r="G142" s="214" t="s">
        <v>113</v>
      </c>
      <c r="H142" s="215">
        <v>22.5</v>
      </c>
      <c r="I142" s="216"/>
      <c r="J142" s="217">
        <f>ROUND(I142*H142,2)</f>
        <v>0</v>
      </c>
      <c r="K142" s="218"/>
      <c r="L142" s="43"/>
      <c r="M142" s="219" t="s">
        <v>1</v>
      </c>
      <c r="N142" s="220" t="s">
        <v>41</v>
      </c>
      <c r="O142" s="90"/>
      <c r="P142" s="221">
        <f>O142*H142</f>
        <v>0</v>
      </c>
      <c r="Q142" s="221">
        <v>0.10103</v>
      </c>
      <c r="R142" s="221">
        <f>Q142*H142</f>
        <v>2.2731749999999997</v>
      </c>
      <c r="S142" s="221">
        <v>0</v>
      </c>
      <c r="T142" s="222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23" t="s">
        <v>114</v>
      </c>
      <c r="AT142" s="223" t="s">
        <v>110</v>
      </c>
      <c r="AU142" s="223" t="s">
        <v>115</v>
      </c>
      <c r="AY142" s="16" t="s">
        <v>108</v>
      </c>
      <c r="BE142" s="224">
        <f>IF(N142="základná",J142,0)</f>
        <v>0</v>
      </c>
      <c r="BF142" s="224">
        <f>IF(N142="znížená",J142,0)</f>
        <v>0</v>
      </c>
      <c r="BG142" s="224">
        <f>IF(N142="zákl. prenesená",J142,0)</f>
        <v>0</v>
      </c>
      <c r="BH142" s="224">
        <f>IF(N142="zníž. prenesená",J142,0)</f>
        <v>0</v>
      </c>
      <c r="BI142" s="224">
        <f>IF(N142="nulová",J142,0)</f>
        <v>0</v>
      </c>
      <c r="BJ142" s="16" t="s">
        <v>115</v>
      </c>
      <c r="BK142" s="224">
        <f>ROUND(I142*H142,2)</f>
        <v>0</v>
      </c>
      <c r="BL142" s="16" t="s">
        <v>114</v>
      </c>
      <c r="BM142" s="223" t="s">
        <v>170</v>
      </c>
    </row>
    <row r="143" s="12" customFormat="1" ht="22.8" customHeight="1">
      <c r="A143" s="12"/>
      <c r="B143" s="195"/>
      <c r="C143" s="196"/>
      <c r="D143" s="197" t="s">
        <v>74</v>
      </c>
      <c r="E143" s="209" t="s">
        <v>151</v>
      </c>
      <c r="F143" s="209" t="s">
        <v>171</v>
      </c>
      <c r="G143" s="196"/>
      <c r="H143" s="196"/>
      <c r="I143" s="199"/>
      <c r="J143" s="210">
        <f>BK143</f>
        <v>0</v>
      </c>
      <c r="K143" s="196"/>
      <c r="L143" s="201"/>
      <c r="M143" s="202"/>
      <c r="N143" s="203"/>
      <c r="O143" s="203"/>
      <c r="P143" s="204">
        <f>SUM(P144:P149)</f>
        <v>0</v>
      </c>
      <c r="Q143" s="203"/>
      <c r="R143" s="204">
        <f>SUM(R144:R149)</f>
        <v>0.19719999999999999</v>
      </c>
      <c r="S143" s="203"/>
      <c r="T143" s="205">
        <f>SUM(T144:T149)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6" t="s">
        <v>80</v>
      </c>
      <c r="AT143" s="207" t="s">
        <v>74</v>
      </c>
      <c r="AU143" s="207" t="s">
        <v>80</v>
      </c>
      <c r="AY143" s="206" t="s">
        <v>108</v>
      </c>
      <c r="BK143" s="208">
        <f>SUM(BK144:BK149)</f>
        <v>0</v>
      </c>
    </row>
    <row r="144" s="2" customFormat="1" ht="24.15" customHeight="1">
      <c r="A144" s="37"/>
      <c r="B144" s="38"/>
      <c r="C144" s="211" t="s">
        <v>172</v>
      </c>
      <c r="D144" s="211" t="s">
        <v>110</v>
      </c>
      <c r="E144" s="212" t="s">
        <v>173</v>
      </c>
      <c r="F144" s="213" t="s">
        <v>174</v>
      </c>
      <c r="G144" s="214" t="s">
        <v>148</v>
      </c>
      <c r="H144" s="215">
        <v>6</v>
      </c>
      <c r="I144" s="216"/>
      <c r="J144" s="217">
        <f>ROUND(I144*H144,2)</f>
        <v>0</v>
      </c>
      <c r="K144" s="218"/>
      <c r="L144" s="43"/>
      <c r="M144" s="219" t="s">
        <v>1</v>
      </c>
      <c r="N144" s="220" t="s">
        <v>41</v>
      </c>
      <c r="O144" s="90"/>
      <c r="P144" s="221">
        <f>O144*H144</f>
        <v>0</v>
      </c>
      <c r="Q144" s="221">
        <v>0.0041999999999999997</v>
      </c>
      <c r="R144" s="221">
        <f>Q144*H144</f>
        <v>0.0252</v>
      </c>
      <c r="S144" s="221">
        <v>0</v>
      </c>
      <c r="T144" s="222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3" t="s">
        <v>114</v>
      </c>
      <c r="AT144" s="223" t="s">
        <v>110</v>
      </c>
      <c r="AU144" s="223" t="s">
        <v>115</v>
      </c>
      <c r="AY144" s="16" t="s">
        <v>108</v>
      </c>
      <c r="BE144" s="224">
        <f>IF(N144="základná",J144,0)</f>
        <v>0</v>
      </c>
      <c r="BF144" s="224">
        <f>IF(N144="znížená",J144,0)</f>
        <v>0</v>
      </c>
      <c r="BG144" s="224">
        <f>IF(N144="zákl. prenesená",J144,0)</f>
        <v>0</v>
      </c>
      <c r="BH144" s="224">
        <f>IF(N144="zníž. prenesená",J144,0)</f>
        <v>0</v>
      </c>
      <c r="BI144" s="224">
        <f>IF(N144="nulová",J144,0)</f>
        <v>0</v>
      </c>
      <c r="BJ144" s="16" t="s">
        <v>115</v>
      </c>
      <c r="BK144" s="224">
        <f>ROUND(I144*H144,2)</f>
        <v>0</v>
      </c>
      <c r="BL144" s="16" t="s">
        <v>114</v>
      </c>
      <c r="BM144" s="223" t="s">
        <v>175</v>
      </c>
    </row>
    <row r="145" s="2" customFormat="1" ht="14.4" customHeight="1">
      <c r="A145" s="37"/>
      <c r="B145" s="38"/>
      <c r="C145" s="248" t="s">
        <v>176</v>
      </c>
      <c r="D145" s="248" t="s">
        <v>177</v>
      </c>
      <c r="E145" s="249" t="s">
        <v>178</v>
      </c>
      <c r="F145" s="250" t="s">
        <v>179</v>
      </c>
      <c r="G145" s="251" t="s">
        <v>148</v>
      </c>
      <c r="H145" s="252">
        <v>1</v>
      </c>
      <c r="I145" s="253"/>
      <c r="J145" s="254">
        <f>ROUND(I145*H145,2)</f>
        <v>0</v>
      </c>
      <c r="K145" s="255"/>
      <c r="L145" s="256"/>
      <c r="M145" s="257" t="s">
        <v>1</v>
      </c>
      <c r="N145" s="258" t="s">
        <v>41</v>
      </c>
      <c r="O145" s="90"/>
      <c r="P145" s="221">
        <f>O145*H145</f>
        <v>0</v>
      </c>
      <c r="Q145" s="221">
        <v>0.033000000000000002</v>
      </c>
      <c r="R145" s="221">
        <f>Q145*H145</f>
        <v>0.033000000000000002</v>
      </c>
      <c r="S145" s="221">
        <v>0</v>
      </c>
      <c r="T145" s="222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3" t="s">
        <v>151</v>
      </c>
      <c r="AT145" s="223" t="s">
        <v>177</v>
      </c>
      <c r="AU145" s="223" t="s">
        <v>115</v>
      </c>
      <c r="AY145" s="16" t="s">
        <v>108</v>
      </c>
      <c r="BE145" s="224">
        <f>IF(N145="základná",J145,0)</f>
        <v>0</v>
      </c>
      <c r="BF145" s="224">
        <f>IF(N145="znížená",J145,0)</f>
        <v>0</v>
      </c>
      <c r="BG145" s="224">
        <f>IF(N145="zákl. prenesená",J145,0)</f>
        <v>0</v>
      </c>
      <c r="BH145" s="224">
        <f>IF(N145="zníž. prenesená",J145,0)</f>
        <v>0</v>
      </c>
      <c r="BI145" s="224">
        <f>IF(N145="nulová",J145,0)</f>
        <v>0</v>
      </c>
      <c r="BJ145" s="16" t="s">
        <v>115</v>
      </c>
      <c r="BK145" s="224">
        <f>ROUND(I145*H145,2)</f>
        <v>0</v>
      </c>
      <c r="BL145" s="16" t="s">
        <v>114</v>
      </c>
      <c r="BM145" s="223" t="s">
        <v>180</v>
      </c>
    </row>
    <row r="146" s="2" customFormat="1" ht="24.15" customHeight="1">
      <c r="A146" s="37"/>
      <c r="B146" s="38"/>
      <c r="C146" s="248" t="s">
        <v>181</v>
      </c>
      <c r="D146" s="248" t="s">
        <v>177</v>
      </c>
      <c r="E146" s="249" t="s">
        <v>182</v>
      </c>
      <c r="F146" s="250" t="s">
        <v>183</v>
      </c>
      <c r="G146" s="251" t="s">
        <v>148</v>
      </c>
      <c r="H146" s="252">
        <v>1</v>
      </c>
      <c r="I146" s="253"/>
      <c r="J146" s="254">
        <f>ROUND(I146*H146,2)</f>
        <v>0</v>
      </c>
      <c r="K146" s="255"/>
      <c r="L146" s="256"/>
      <c r="M146" s="257" t="s">
        <v>1</v>
      </c>
      <c r="N146" s="258" t="s">
        <v>41</v>
      </c>
      <c r="O146" s="90"/>
      <c r="P146" s="221">
        <f>O146*H146</f>
        <v>0</v>
      </c>
      <c r="Q146" s="221">
        <v>0.055</v>
      </c>
      <c r="R146" s="221">
        <f>Q146*H146</f>
        <v>0.055</v>
      </c>
      <c r="S146" s="221">
        <v>0</v>
      </c>
      <c r="T146" s="222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23" t="s">
        <v>151</v>
      </c>
      <c r="AT146" s="223" t="s">
        <v>177</v>
      </c>
      <c r="AU146" s="223" t="s">
        <v>115</v>
      </c>
      <c r="AY146" s="16" t="s">
        <v>108</v>
      </c>
      <c r="BE146" s="224">
        <f>IF(N146="základná",J146,0)</f>
        <v>0</v>
      </c>
      <c r="BF146" s="224">
        <f>IF(N146="znížená",J146,0)</f>
        <v>0</v>
      </c>
      <c r="BG146" s="224">
        <f>IF(N146="zákl. prenesená",J146,0)</f>
        <v>0</v>
      </c>
      <c r="BH146" s="224">
        <f>IF(N146="zníž. prenesená",J146,0)</f>
        <v>0</v>
      </c>
      <c r="BI146" s="224">
        <f>IF(N146="nulová",J146,0)</f>
        <v>0</v>
      </c>
      <c r="BJ146" s="16" t="s">
        <v>115</v>
      </c>
      <c r="BK146" s="224">
        <f>ROUND(I146*H146,2)</f>
        <v>0</v>
      </c>
      <c r="BL146" s="16" t="s">
        <v>114</v>
      </c>
      <c r="BM146" s="223" t="s">
        <v>184</v>
      </c>
    </row>
    <row r="147" s="2" customFormat="1" ht="14.4" customHeight="1">
      <c r="A147" s="37"/>
      <c r="B147" s="38"/>
      <c r="C147" s="248" t="s">
        <v>185</v>
      </c>
      <c r="D147" s="248" t="s">
        <v>177</v>
      </c>
      <c r="E147" s="249" t="s">
        <v>186</v>
      </c>
      <c r="F147" s="250" t="s">
        <v>187</v>
      </c>
      <c r="G147" s="251" t="s">
        <v>148</v>
      </c>
      <c r="H147" s="252">
        <v>2</v>
      </c>
      <c r="I147" s="253"/>
      <c r="J147" s="254">
        <f>ROUND(I147*H147,2)</f>
        <v>0</v>
      </c>
      <c r="K147" s="255"/>
      <c r="L147" s="256"/>
      <c r="M147" s="257" t="s">
        <v>1</v>
      </c>
      <c r="N147" s="258" t="s">
        <v>41</v>
      </c>
      <c r="O147" s="90"/>
      <c r="P147" s="221">
        <f>O147*H147</f>
        <v>0</v>
      </c>
      <c r="Q147" s="221">
        <v>0.042000000000000003</v>
      </c>
      <c r="R147" s="221">
        <f>Q147*H147</f>
        <v>0.084000000000000005</v>
      </c>
      <c r="S147" s="221">
        <v>0</v>
      </c>
      <c r="T147" s="222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3" t="s">
        <v>151</v>
      </c>
      <c r="AT147" s="223" t="s">
        <v>177</v>
      </c>
      <c r="AU147" s="223" t="s">
        <v>115</v>
      </c>
      <c r="AY147" s="16" t="s">
        <v>108</v>
      </c>
      <c r="BE147" s="224">
        <f>IF(N147="základná",J147,0)</f>
        <v>0</v>
      </c>
      <c r="BF147" s="224">
        <f>IF(N147="znížená",J147,0)</f>
        <v>0</v>
      </c>
      <c r="BG147" s="224">
        <f>IF(N147="zákl. prenesená",J147,0)</f>
        <v>0</v>
      </c>
      <c r="BH147" s="224">
        <f>IF(N147="zníž. prenesená",J147,0)</f>
        <v>0</v>
      </c>
      <c r="BI147" s="224">
        <f>IF(N147="nulová",J147,0)</f>
        <v>0</v>
      </c>
      <c r="BJ147" s="16" t="s">
        <v>115</v>
      </c>
      <c r="BK147" s="224">
        <f>ROUND(I147*H147,2)</f>
        <v>0</v>
      </c>
      <c r="BL147" s="16" t="s">
        <v>114</v>
      </c>
      <c r="BM147" s="223" t="s">
        <v>188</v>
      </c>
    </row>
    <row r="148" s="2" customFormat="1" ht="14.4" customHeight="1">
      <c r="A148" s="37"/>
      <c r="B148" s="38"/>
      <c r="C148" s="248" t="s">
        <v>189</v>
      </c>
      <c r="D148" s="248" t="s">
        <v>177</v>
      </c>
      <c r="E148" s="249" t="s">
        <v>190</v>
      </c>
      <c r="F148" s="250" t="s">
        <v>191</v>
      </c>
      <c r="G148" s="251" t="s">
        <v>148</v>
      </c>
      <c r="H148" s="252">
        <v>2</v>
      </c>
      <c r="I148" s="253"/>
      <c r="J148" s="254">
        <f>ROUND(I148*H148,2)</f>
        <v>0</v>
      </c>
      <c r="K148" s="255"/>
      <c r="L148" s="256"/>
      <c r="M148" s="257" t="s">
        <v>1</v>
      </c>
      <c r="N148" s="258" t="s">
        <v>41</v>
      </c>
      <c r="O148" s="90"/>
      <c r="P148" s="221">
        <f>O148*H148</f>
        <v>0</v>
      </c>
      <c r="Q148" s="221">
        <v>0</v>
      </c>
      <c r="R148" s="221">
        <f>Q148*H148</f>
        <v>0</v>
      </c>
      <c r="S148" s="221">
        <v>0</v>
      </c>
      <c r="T148" s="222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3" t="s">
        <v>151</v>
      </c>
      <c r="AT148" s="223" t="s">
        <v>177</v>
      </c>
      <c r="AU148" s="223" t="s">
        <v>115</v>
      </c>
      <c r="AY148" s="16" t="s">
        <v>108</v>
      </c>
      <c r="BE148" s="224">
        <f>IF(N148="základná",J148,0)</f>
        <v>0</v>
      </c>
      <c r="BF148" s="224">
        <f>IF(N148="znížená",J148,0)</f>
        <v>0</v>
      </c>
      <c r="BG148" s="224">
        <f>IF(N148="zákl. prenesená",J148,0)</f>
        <v>0</v>
      </c>
      <c r="BH148" s="224">
        <f>IF(N148="zníž. prenesená",J148,0)</f>
        <v>0</v>
      </c>
      <c r="BI148" s="224">
        <f>IF(N148="nulová",J148,0)</f>
        <v>0</v>
      </c>
      <c r="BJ148" s="16" t="s">
        <v>115</v>
      </c>
      <c r="BK148" s="224">
        <f>ROUND(I148*H148,2)</f>
        <v>0</v>
      </c>
      <c r="BL148" s="16" t="s">
        <v>114</v>
      </c>
      <c r="BM148" s="223" t="s">
        <v>192</v>
      </c>
    </row>
    <row r="149" s="2" customFormat="1" ht="14.4" customHeight="1">
      <c r="A149" s="37"/>
      <c r="B149" s="38"/>
      <c r="C149" s="248" t="s">
        <v>193</v>
      </c>
      <c r="D149" s="248" t="s">
        <v>177</v>
      </c>
      <c r="E149" s="249" t="s">
        <v>194</v>
      </c>
      <c r="F149" s="250" t="s">
        <v>195</v>
      </c>
      <c r="G149" s="251" t="s">
        <v>148</v>
      </c>
      <c r="H149" s="252">
        <v>3</v>
      </c>
      <c r="I149" s="253"/>
      <c r="J149" s="254">
        <f>ROUND(I149*H149,2)</f>
        <v>0</v>
      </c>
      <c r="K149" s="255"/>
      <c r="L149" s="256"/>
      <c r="M149" s="257" t="s">
        <v>1</v>
      </c>
      <c r="N149" s="258" t="s">
        <v>41</v>
      </c>
      <c r="O149" s="90"/>
      <c r="P149" s="221">
        <f>O149*H149</f>
        <v>0</v>
      </c>
      <c r="Q149" s="221">
        <v>0</v>
      </c>
      <c r="R149" s="221">
        <f>Q149*H149</f>
        <v>0</v>
      </c>
      <c r="S149" s="221">
        <v>0</v>
      </c>
      <c r="T149" s="222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3" t="s">
        <v>151</v>
      </c>
      <c r="AT149" s="223" t="s">
        <v>177</v>
      </c>
      <c r="AU149" s="223" t="s">
        <v>115</v>
      </c>
      <c r="AY149" s="16" t="s">
        <v>108</v>
      </c>
      <c r="BE149" s="224">
        <f>IF(N149="základná",J149,0)</f>
        <v>0</v>
      </c>
      <c r="BF149" s="224">
        <f>IF(N149="znížená",J149,0)</f>
        <v>0</v>
      </c>
      <c r="BG149" s="224">
        <f>IF(N149="zákl. prenesená",J149,0)</f>
        <v>0</v>
      </c>
      <c r="BH149" s="224">
        <f>IF(N149="zníž. prenesená",J149,0)</f>
        <v>0</v>
      </c>
      <c r="BI149" s="224">
        <f>IF(N149="nulová",J149,0)</f>
        <v>0</v>
      </c>
      <c r="BJ149" s="16" t="s">
        <v>115</v>
      </c>
      <c r="BK149" s="224">
        <f>ROUND(I149*H149,2)</f>
        <v>0</v>
      </c>
      <c r="BL149" s="16" t="s">
        <v>114</v>
      </c>
      <c r="BM149" s="223" t="s">
        <v>196</v>
      </c>
    </row>
    <row r="150" s="12" customFormat="1" ht="22.8" customHeight="1">
      <c r="A150" s="12"/>
      <c r="B150" s="195"/>
      <c r="C150" s="196"/>
      <c r="D150" s="197" t="s">
        <v>74</v>
      </c>
      <c r="E150" s="209" t="s">
        <v>155</v>
      </c>
      <c r="F150" s="209" t="s">
        <v>197</v>
      </c>
      <c r="G150" s="196"/>
      <c r="H150" s="196"/>
      <c r="I150" s="199"/>
      <c r="J150" s="210">
        <f>BK150</f>
        <v>0</v>
      </c>
      <c r="K150" s="196"/>
      <c r="L150" s="201"/>
      <c r="M150" s="202"/>
      <c r="N150" s="203"/>
      <c r="O150" s="203"/>
      <c r="P150" s="204">
        <f>SUM(P151:P154)</f>
        <v>0</v>
      </c>
      <c r="Q150" s="203"/>
      <c r="R150" s="204">
        <f>SUM(R151:R154)</f>
        <v>0</v>
      </c>
      <c r="S150" s="203"/>
      <c r="T150" s="205">
        <f>SUM(T151:T154)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6" t="s">
        <v>80</v>
      </c>
      <c r="AT150" s="207" t="s">
        <v>74</v>
      </c>
      <c r="AU150" s="207" t="s">
        <v>80</v>
      </c>
      <c r="AY150" s="206" t="s">
        <v>108</v>
      </c>
      <c r="BK150" s="208">
        <f>SUM(BK151:BK154)</f>
        <v>0</v>
      </c>
    </row>
    <row r="151" s="2" customFormat="1" ht="14.4" customHeight="1">
      <c r="A151" s="37"/>
      <c r="B151" s="38"/>
      <c r="C151" s="211" t="s">
        <v>198</v>
      </c>
      <c r="D151" s="211" t="s">
        <v>110</v>
      </c>
      <c r="E151" s="212" t="s">
        <v>199</v>
      </c>
      <c r="F151" s="213" t="s">
        <v>200</v>
      </c>
      <c r="G151" s="214" t="s">
        <v>201</v>
      </c>
      <c r="H151" s="215">
        <v>28.395</v>
      </c>
      <c r="I151" s="216"/>
      <c r="J151" s="217">
        <f>ROUND(I151*H151,2)</f>
        <v>0</v>
      </c>
      <c r="K151" s="218"/>
      <c r="L151" s="43"/>
      <c r="M151" s="219" t="s">
        <v>1</v>
      </c>
      <c r="N151" s="220" t="s">
        <v>41</v>
      </c>
      <c r="O151" s="90"/>
      <c r="P151" s="221">
        <f>O151*H151</f>
        <v>0</v>
      </c>
      <c r="Q151" s="221">
        <v>0</v>
      </c>
      <c r="R151" s="221">
        <f>Q151*H151</f>
        <v>0</v>
      </c>
      <c r="S151" s="221">
        <v>0</v>
      </c>
      <c r="T151" s="222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3" t="s">
        <v>114</v>
      </c>
      <c r="AT151" s="223" t="s">
        <v>110</v>
      </c>
      <c r="AU151" s="223" t="s">
        <v>115</v>
      </c>
      <c r="AY151" s="16" t="s">
        <v>108</v>
      </c>
      <c r="BE151" s="224">
        <f>IF(N151="základná",J151,0)</f>
        <v>0</v>
      </c>
      <c r="BF151" s="224">
        <f>IF(N151="znížená",J151,0)</f>
        <v>0</v>
      </c>
      <c r="BG151" s="224">
        <f>IF(N151="zákl. prenesená",J151,0)</f>
        <v>0</v>
      </c>
      <c r="BH151" s="224">
        <f>IF(N151="zníž. prenesená",J151,0)</f>
        <v>0</v>
      </c>
      <c r="BI151" s="224">
        <f>IF(N151="nulová",J151,0)</f>
        <v>0</v>
      </c>
      <c r="BJ151" s="16" t="s">
        <v>115</v>
      </c>
      <c r="BK151" s="224">
        <f>ROUND(I151*H151,2)</f>
        <v>0</v>
      </c>
      <c r="BL151" s="16" t="s">
        <v>114</v>
      </c>
      <c r="BM151" s="223" t="s">
        <v>202</v>
      </c>
    </row>
    <row r="152" s="2" customFormat="1" ht="24.15" customHeight="1">
      <c r="A152" s="37"/>
      <c r="B152" s="38"/>
      <c r="C152" s="211" t="s">
        <v>7</v>
      </c>
      <c r="D152" s="211" t="s">
        <v>110</v>
      </c>
      <c r="E152" s="212" t="s">
        <v>203</v>
      </c>
      <c r="F152" s="213" t="s">
        <v>204</v>
      </c>
      <c r="G152" s="214" t="s">
        <v>201</v>
      </c>
      <c r="H152" s="215">
        <v>283.94999999999999</v>
      </c>
      <c r="I152" s="216"/>
      <c r="J152" s="217">
        <f>ROUND(I152*H152,2)</f>
        <v>0</v>
      </c>
      <c r="K152" s="218"/>
      <c r="L152" s="43"/>
      <c r="M152" s="219" t="s">
        <v>1</v>
      </c>
      <c r="N152" s="220" t="s">
        <v>41</v>
      </c>
      <c r="O152" s="90"/>
      <c r="P152" s="221">
        <f>O152*H152</f>
        <v>0</v>
      </c>
      <c r="Q152" s="221">
        <v>0</v>
      </c>
      <c r="R152" s="221">
        <f>Q152*H152</f>
        <v>0</v>
      </c>
      <c r="S152" s="221">
        <v>0</v>
      </c>
      <c r="T152" s="222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3" t="s">
        <v>114</v>
      </c>
      <c r="AT152" s="223" t="s">
        <v>110</v>
      </c>
      <c r="AU152" s="223" t="s">
        <v>115</v>
      </c>
      <c r="AY152" s="16" t="s">
        <v>108</v>
      </c>
      <c r="BE152" s="224">
        <f>IF(N152="základná",J152,0)</f>
        <v>0</v>
      </c>
      <c r="BF152" s="224">
        <f>IF(N152="znížená",J152,0)</f>
        <v>0</v>
      </c>
      <c r="BG152" s="224">
        <f>IF(N152="zákl. prenesená",J152,0)</f>
        <v>0</v>
      </c>
      <c r="BH152" s="224">
        <f>IF(N152="zníž. prenesená",J152,0)</f>
        <v>0</v>
      </c>
      <c r="BI152" s="224">
        <f>IF(N152="nulová",J152,0)</f>
        <v>0</v>
      </c>
      <c r="BJ152" s="16" t="s">
        <v>115</v>
      </c>
      <c r="BK152" s="224">
        <f>ROUND(I152*H152,2)</f>
        <v>0</v>
      </c>
      <c r="BL152" s="16" t="s">
        <v>114</v>
      </c>
      <c r="BM152" s="223" t="s">
        <v>205</v>
      </c>
    </row>
    <row r="153" s="2" customFormat="1" ht="24.15" customHeight="1">
      <c r="A153" s="37"/>
      <c r="B153" s="38"/>
      <c r="C153" s="211" t="s">
        <v>206</v>
      </c>
      <c r="D153" s="211" t="s">
        <v>110</v>
      </c>
      <c r="E153" s="212" t="s">
        <v>207</v>
      </c>
      <c r="F153" s="213" t="s">
        <v>208</v>
      </c>
      <c r="G153" s="214" t="s">
        <v>201</v>
      </c>
      <c r="H153" s="215">
        <v>28.395</v>
      </c>
      <c r="I153" s="216"/>
      <c r="J153" s="217">
        <f>ROUND(I153*H153,2)</f>
        <v>0</v>
      </c>
      <c r="K153" s="218"/>
      <c r="L153" s="43"/>
      <c r="M153" s="219" t="s">
        <v>1</v>
      </c>
      <c r="N153" s="220" t="s">
        <v>41</v>
      </c>
      <c r="O153" s="90"/>
      <c r="P153" s="221">
        <f>O153*H153</f>
        <v>0</v>
      </c>
      <c r="Q153" s="221">
        <v>0</v>
      </c>
      <c r="R153" s="221">
        <f>Q153*H153</f>
        <v>0</v>
      </c>
      <c r="S153" s="221">
        <v>0</v>
      </c>
      <c r="T153" s="222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3" t="s">
        <v>114</v>
      </c>
      <c r="AT153" s="223" t="s">
        <v>110</v>
      </c>
      <c r="AU153" s="223" t="s">
        <v>115</v>
      </c>
      <c r="AY153" s="16" t="s">
        <v>108</v>
      </c>
      <c r="BE153" s="224">
        <f>IF(N153="základná",J153,0)</f>
        <v>0</v>
      </c>
      <c r="BF153" s="224">
        <f>IF(N153="znížená",J153,0)</f>
        <v>0</v>
      </c>
      <c r="BG153" s="224">
        <f>IF(N153="zákl. prenesená",J153,0)</f>
        <v>0</v>
      </c>
      <c r="BH153" s="224">
        <f>IF(N153="zníž. prenesená",J153,0)</f>
        <v>0</v>
      </c>
      <c r="BI153" s="224">
        <f>IF(N153="nulová",J153,0)</f>
        <v>0</v>
      </c>
      <c r="BJ153" s="16" t="s">
        <v>115</v>
      </c>
      <c r="BK153" s="224">
        <f>ROUND(I153*H153,2)</f>
        <v>0</v>
      </c>
      <c r="BL153" s="16" t="s">
        <v>114</v>
      </c>
      <c r="BM153" s="223" t="s">
        <v>209</v>
      </c>
    </row>
    <row r="154" s="2" customFormat="1" ht="24.15" customHeight="1">
      <c r="A154" s="37"/>
      <c r="B154" s="38"/>
      <c r="C154" s="211" t="s">
        <v>210</v>
      </c>
      <c r="D154" s="211" t="s">
        <v>110</v>
      </c>
      <c r="E154" s="212" t="s">
        <v>211</v>
      </c>
      <c r="F154" s="213" t="s">
        <v>212</v>
      </c>
      <c r="G154" s="214" t="s">
        <v>201</v>
      </c>
      <c r="H154" s="215">
        <v>28.395</v>
      </c>
      <c r="I154" s="216"/>
      <c r="J154" s="217">
        <f>ROUND(I154*H154,2)</f>
        <v>0</v>
      </c>
      <c r="K154" s="218"/>
      <c r="L154" s="43"/>
      <c r="M154" s="259" t="s">
        <v>1</v>
      </c>
      <c r="N154" s="260" t="s">
        <v>41</v>
      </c>
      <c r="O154" s="261"/>
      <c r="P154" s="262">
        <f>O154*H154</f>
        <v>0</v>
      </c>
      <c r="Q154" s="262">
        <v>0</v>
      </c>
      <c r="R154" s="262">
        <f>Q154*H154</f>
        <v>0</v>
      </c>
      <c r="S154" s="262">
        <v>0</v>
      </c>
      <c r="T154" s="263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23" t="s">
        <v>114</v>
      </c>
      <c r="AT154" s="223" t="s">
        <v>110</v>
      </c>
      <c r="AU154" s="223" t="s">
        <v>115</v>
      </c>
      <c r="AY154" s="16" t="s">
        <v>108</v>
      </c>
      <c r="BE154" s="224">
        <f>IF(N154="základná",J154,0)</f>
        <v>0</v>
      </c>
      <c r="BF154" s="224">
        <f>IF(N154="znížená",J154,0)</f>
        <v>0</v>
      </c>
      <c r="BG154" s="224">
        <f>IF(N154="zákl. prenesená",J154,0)</f>
        <v>0</v>
      </c>
      <c r="BH154" s="224">
        <f>IF(N154="zníž. prenesená",J154,0)</f>
        <v>0</v>
      </c>
      <c r="BI154" s="224">
        <f>IF(N154="nulová",J154,0)</f>
        <v>0</v>
      </c>
      <c r="BJ154" s="16" t="s">
        <v>115</v>
      </c>
      <c r="BK154" s="224">
        <f>ROUND(I154*H154,2)</f>
        <v>0</v>
      </c>
      <c r="BL154" s="16" t="s">
        <v>114</v>
      </c>
      <c r="BM154" s="223" t="s">
        <v>213</v>
      </c>
    </row>
    <row r="155" s="2" customFormat="1" ht="6.96" customHeight="1">
      <c r="A155" s="37"/>
      <c r="B155" s="65"/>
      <c r="C155" s="66"/>
      <c r="D155" s="66"/>
      <c r="E155" s="66"/>
      <c r="F155" s="66"/>
      <c r="G155" s="66"/>
      <c r="H155" s="66"/>
      <c r="I155" s="66"/>
      <c r="J155" s="66"/>
      <c r="K155" s="66"/>
      <c r="L155" s="43"/>
      <c r="M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</row>
  </sheetData>
  <sheetProtection sheet="1" autoFilter="0" formatColumns="0" formatRows="0" objects="1" scenarios="1" spinCount="100000" saltValue="TugaWmk9fdiNXRhapMUF35P2UTIV1b1tmqR20SFw2t3g5vKu3ox2EbGsqLCmL7FhyR0q4IqacWwe75wMHLZj9g==" hashValue="inNhuL09M+gBcHxxP6iZaAmE7mFy9a3aXpU7HkOs0EQtG8e8yjMApFuNCmafQ9wOFztsavmES2PNJov/hm9zgQ==" algorithmName="SHA-512" password="CC35"/>
  <autoFilter ref="C117:K154"/>
  <mergeCells count="6">
    <mergeCell ref="E7:H7"/>
    <mergeCell ref="E16:H16"/>
    <mergeCell ref="E25:H25"/>
    <mergeCell ref="E85:H85"/>
    <mergeCell ref="E110:H11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Norbert Jókay</dc:creator>
  <cp:lastModifiedBy>Norbert Jókay</cp:lastModifiedBy>
  <dcterms:created xsi:type="dcterms:W3CDTF">2021-06-08T12:59:08Z</dcterms:created>
  <dcterms:modified xsi:type="dcterms:W3CDTF">2021-06-08T12:59:10Z</dcterms:modified>
</cp:coreProperties>
</file>